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1"/>
  </bookViews>
  <sheets>
    <sheet name="2018" sheetId="1" state="hidden" r:id="rId1"/>
    <sheet name="2023" sheetId="2" r:id="rId2"/>
  </sheets>
  <definedNames>
    <definedName name="_xlnm.Print_Area" localSheetId="0">'2018'!$A$1:$P$94</definedName>
    <definedName name="_xlnm.Print_Area" localSheetId="1">'2023'!$A$1:$P$94</definedName>
  </definedNames>
  <calcPr fullCalcOnLoad="1"/>
</workbook>
</file>

<file path=xl/comments1.xml><?xml version="1.0" encoding="utf-8"?>
<comments xmlns="http://schemas.openxmlformats.org/spreadsheetml/2006/main">
  <authors>
    <author>g.ilyuschenko</author>
  </authors>
  <commentList>
    <comment ref="H82" authorId="0">
      <text>
        <r>
          <rPr>
            <b/>
            <sz val="9"/>
            <rFont val="Tahoma"/>
            <family val="2"/>
          </rPr>
          <t>g.ilyuschenko:</t>
        </r>
        <r>
          <rPr>
            <sz val="9"/>
            <rFont val="Tahoma"/>
            <family val="2"/>
          </rPr>
          <t xml:space="preserve">
Дз на конец счет 01.01 минус Кз на конец счет 02.01 
В греппу из списка Электросетьсервис</t>
        </r>
      </text>
    </comment>
  </commentList>
</comments>
</file>

<file path=xl/sharedStrings.xml><?xml version="1.0" encoding="utf-8"?>
<sst xmlns="http://schemas.openxmlformats.org/spreadsheetml/2006/main" count="526" uniqueCount="147">
  <si>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</si>
  <si>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</si>
  <si>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</si>
  <si>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</si>
  <si>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</si>
  <si>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</si>
  <si>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</si>
  <si>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</si>
  <si>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</si>
  <si>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</si>
  <si>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</si>
  <si>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</si>
  <si>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</si>
  <si>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</si>
  <si>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</si>
  <si>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Годовая, Квартальная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</si>
  <si>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</si>
  <si>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</si>
  <si>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</si>
  <si>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</si>
  <si>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</si>
  <si>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</si>
  <si>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</si>
  <si>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</si>
  <si>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</si>
  <si>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</si>
  <si>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</si>
  <si>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</si>
  <si>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</si>
  <si>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</si>
  <si>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</si>
  <si>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</si>
  <si>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</si>
  <si>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</si>
  <si>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Справочные показатели: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</si>
  <si>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</si>
  <si>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</si>
  <si>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</si>
  <si>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</si>
  <si>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</si>
  <si>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</si>
  <si>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</si>
  <si>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</si>
  <si>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</si>
  <si>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</si>
  <si>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</si>
  <si>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</si>
  <si>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</si>
  <si>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</si>
  <si>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</si>
  <si>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</si>
  <si>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</si>
  <si>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</si>
  <si>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</si>
  <si>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</si>
  <si>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</si>
  <si>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</si>
  <si>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</si>
  <si>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(подпись)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</si>
  <si>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</si>
  <si>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</si>
  <si>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</si>
  <si>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</si>
  <si>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</si>
  <si>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</si>
  <si>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</si>
  <si>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</si>
  <si>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</si>
  <si>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</si>
  <si>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</si>
  <si>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</si>
  <si>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</si>
  <si>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</si>
  <si>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</si>
  <si>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</si>
  <si>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</si>
  <si>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</si>
  <si>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</si>
  <si>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</si>
  <si>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</si>
  <si>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</si>
  <si>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</si>
  <si>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</si>
  <si>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</si>
  <si>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</si>
  <si>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</si>
  <si>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</si>
  <si>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</si>
  <si>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</si>
  <si>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</si>
  <si>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</si>
  <si>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</si>
  <si>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</si>
  <si>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</si>
  <si>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</si>
  <si>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</si>
  <si>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</si>
  <si>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</si>
  <si>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</si>
  <si>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</si>
  <si>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</si>
  <si>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</si>
  <si>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</si>
  <si>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</si>
  <si>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</si>
  <si>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</si>
  <si>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</si>
  <si>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</si>
  <si>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</si>
  <si>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</si>
  <si>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</si>
  <si>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</si>
  <si>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</si>
  <si>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</si>
  <si>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расходы на оплату труда и выплату страховых</t>
  </si>
  <si>
    <t>Расходы на ремонт основных средств (включая арендованные),
всего, в том числе: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</si>
  <si>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</si>
  <si>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</si>
  <si>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</si>
  <si>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</si>
  <si>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</si>
  <si>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</si>
  <si>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</si>
  <si>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</si>
  <si>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</si>
  <si>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</si>
  <si>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АО "Амурские коммунальные системы"</t>
  </si>
  <si>
    <t>г.Благовещенск, ул.Мухина,73</t>
  </si>
  <si>
    <t>Амурская область</t>
  </si>
  <si>
    <t>2801091892</t>
  </si>
  <si>
    <t>Передача
по распредели-тельным сетям</t>
  </si>
  <si>
    <t>Техноло-гическое присоединение</t>
  </si>
  <si>
    <t>По состоянию на конец отчетного периода,
всего по предприятию</t>
  </si>
  <si>
    <t>Передача
по распределительным сетям</t>
  </si>
  <si>
    <t>Передача
и технологиче-кое присоеди-нение</t>
  </si>
  <si>
    <t>Прочие виды деятельности</t>
  </si>
  <si>
    <t>Передача
и технологичес-кое присоединение</t>
  </si>
  <si>
    <t>Технологическое присоединение</t>
  </si>
  <si>
    <t>Передача
и технологическое присоединение</t>
  </si>
  <si>
    <t>Директор по экономике и финансам</t>
  </si>
  <si>
    <t>Главный управляющие директор</t>
  </si>
  <si>
    <t>Куликовский К.А.</t>
  </si>
  <si>
    <t>Колмогорова М.А.</t>
  </si>
  <si>
    <t>2018 год</t>
  </si>
  <si>
    <t>Общество с ограниченной отвественностью "Амурские коммунальные системы"</t>
  </si>
  <si>
    <t>2801254956</t>
  </si>
  <si>
    <t>2023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</si>
</sst>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000000_р_._-;\-* #,##0.0000000_р_._-;_-* &quot;-&quot;??_р_._-;_-@_-"/>
    <numFmt numFmtId="186" formatCode="_-* #,##0.000\ _₽_-;\-* #,##0.000\ _₽_-;_-* &quot;-&quot;??\ _₽_-;_-@_-"/>
    <numFmt numFmtId="187" formatCode="_-* #,##0.0000\ _₽_-;\-* #,##0.0000\ _₽_-;_-* &quot;-&quot;??\ _₽_-;_-@_-"/>
    <numFmt numFmtId="188" formatCode="_-* #,##0.00000\ _₽_-;\-* #,##0.00000\ _₽_-;_-* &quot;-&quot;??\ _₽_-;_-@_-"/>
    <numFmt numFmtId="189" formatCode="_-* #,##0.00000\ _₽_-;\-* #,##0.00000\ _₽_-;_-* &quot;-&quot;?????\ _₽_-;_-@_-"/>
    <numFmt numFmtId="190" formatCode="_-* #,##0.00000000_р_._-;\-* #,##0.00000000_р_._-;_-* &quot;-&quot;??_р_._-;_-@_-"/>
    <numFmt numFmtId="191" formatCode="_-* #,##0.000000\ _₽_-;\-* #,##0.000000\ _₽_-;_-* &quot;-&quot;??\ _₽_-;_-@_-"/>
  </numFmts>
  <fonts count="56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36"/>
      <name val="Times New Roman"/>
      <family val="1"/>
    </font>
    <font>
      <sz val="6"/>
      <color indexed="30"/>
      <name val="Times New Roman"/>
      <family val="1"/>
    </font>
    <font>
      <b/>
      <sz val="6"/>
      <color indexed="30"/>
      <name val="Times New Roman"/>
      <family val="1"/>
    </font>
    <font>
      <sz val="6"/>
      <color indexed="10"/>
      <name val="Times New Roman"/>
      <family val="1"/>
    </font>
    <font>
      <b/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7030A0"/>
      <name val="Times New Roman"/>
      <family val="1"/>
    </font>
    <font>
      <sz val="6"/>
      <color rgb="FF0070C0"/>
      <name val="Times New Roman"/>
      <family val="1"/>
    </font>
    <font>
      <b/>
      <sz val="6"/>
      <color rgb="FF0070C0"/>
      <name val="Times New Roman"/>
      <family val="1"/>
    </font>
    <font>
      <sz val="6"/>
      <color rgb="FFFF0000"/>
      <name val="Times New Roman"/>
      <family val="1"/>
    </font>
    <font>
      <b/>
      <sz val="6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wrapText="1" indent="2"/>
    </xf>
    <xf numFmtId="0" fontId="3" fillId="0" borderId="10" xfId="0" applyNumberFormat="1" applyFont="1" applyBorder="1" applyAlignment="1">
      <alignment horizontal="left" wrapText="1" indent="1"/>
    </xf>
    <xf numFmtId="0" fontId="3" fillId="0" borderId="10" xfId="0" applyNumberFormat="1" applyFont="1" applyBorder="1" applyAlignment="1">
      <alignment horizontal="left" wrapText="1" indent="3"/>
    </xf>
    <xf numFmtId="0" fontId="3" fillId="0" borderId="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wrapText="1"/>
    </xf>
    <xf numFmtId="0" fontId="6" fillId="0" borderId="11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vertical="top" wrapText="1"/>
    </xf>
    <xf numFmtId="176" fontId="3" fillId="0" borderId="10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left" vertical="center"/>
    </xf>
    <xf numFmtId="171" fontId="3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0" fontId="2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176" fontId="50" fillId="0" borderId="10" xfId="0" applyNumberFormat="1" applyFont="1" applyBorder="1" applyAlignment="1">
      <alignment vertical="center"/>
    </xf>
    <xf numFmtId="0" fontId="50" fillId="0" borderId="10" xfId="0" applyNumberFormat="1" applyFont="1" applyBorder="1" applyAlignment="1">
      <alignment vertical="center"/>
    </xf>
    <xf numFmtId="176" fontId="50" fillId="0" borderId="10" xfId="0" applyNumberFormat="1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Border="1" applyAlignment="1">
      <alignment wrapText="1"/>
    </xf>
    <xf numFmtId="49" fontId="50" fillId="0" borderId="10" xfId="0" applyNumberFormat="1" applyFont="1" applyBorder="1" applyAlignment="1">
      <alignment vertical="center"/>
    </xf>
    <xf numFmtId="176" fontId="51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vertical="center"/>
    </xf>
    <xf numFmtId="176" fontId="51" fillId="0" borderId="10" xfId="0" applyNumberFormat="1" applyFont="1" applyBorder="1" applyAlignment="1">
      <alignment vertical="center"/>
    </xf>
    <xf numFmtId="0" fontId="52" fillId="0" borderId="1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173" fontId="3" fillId="0" borderId="0" xfId="0" applyNumberFormat="1" applyFont="1" applyBorder="1" applyAlignment="1">
      <alignment horizontal="left" vertical="center"/>
    </xf>
    <xf numFmtId="176" fontId="51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left"/>
    </xf>
    <xf numFmtId="171" fontId="51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vertical="center"/>
    </xf>
    <xf numFmtId="3" fontId="51" fillId="0" borderId="10" xfId="0" applyNumberFormat="1" applyFont="1" applyBorder="1" applyAlignment="1">
      <alignment vertical="center"/>
    </xf>
    <xf numFmtId="176" fontId="50" fillId="33" borderId="10" xfId="0" applyNumberFormat="1" applyFont="1" applyFill="1" applyBorder="1" applyAlignment="1">
      <alignment vertical="center"/>
    </xf>
    <xf numFmtId="176" fontId="50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vertical="center"/>
    </xf>
    <xf numFmtId="176" fontId="51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171" fontId="3" fillId="33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vertical="top"/>
    </xf>
    <xf numFmtId="0" fontId="6" fillId="0" borderId="12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12" xfId="0" applyNumberFormat="1" applyFont="1" applyBorder="1" applyAlignment="1">
      <alignment horizontal="left" wrapText="1" indent="1"/>
    </xf>
    <xf numFmtId="0" fontId="3" fillId="0" borderId="12" xfId="0" applyNumberFormat="1" applyFont="1" applyBorder="1" applyAlignment="1">
      <alignment horizontal="left" wrapText="1" indent="2"/>
    </xf>
    <xf numFmtId="0" fontId="5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left" wrapText="1" indent="3"/>
    </xf>
    <xf numFmtId="176" fontId="3" fillId="33" borderId="12" xfId="0" applyNumberFormat="1" applyFont="1" applyFill="1" applyBorder="1" applyAlignment="1">
      <alignment horizontal="right" vertical="center"/>
    </xf>
    <xf numFmtId="171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171" fontId="3" fillId="0" borderId="12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left" wrapText="1" indent="1"/>
    </xf>
    <xf numFmtId="0" fontId="3" fillId="0" borderId="12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0" fontId="53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center" vertical="center"/>
    </xf>
    <xf numFmtId="171" fontId="3" fillId="0" borderId="0" xfId="58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171" fontId="3" fillId="0" borderId="0" xfId="0" applyNumberFormat="1" applyFont="1" applyFill="1" applyBorder="1" applyAlignment="1">
      <alignment horizontal="left"/>
    </xf>
    <xf numFmtId="171" fontId="54" fillId="0" borderId="0" xfId="58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43" fontId="3" fillId="0" borderId="0" xfId="0" applyNumberFormat="1" applyFont="1" applyFill="1" applyBorder="1" applyAlignment="1">
      <alignment horizontal="left"/>
    </xf>
    <xf numFmtId="171" fontId="3" fillId="0" borderId="0" xfId="58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left" wrapText="1" indent="2"/>
    </xf>
    <xf numFmtId="0" fontId="50" fillId="0" borderId="12" xfId="0" applyNumberFormat="1" applyFont="1" applyFill="1" applyBorder="1" applyAlignment="1">
      <alignment wrapText="1"/>
    </xf>
    <xf numFmtId="0" fontId="50" fillId="0" borderId="12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wrapText="1"/>
    </xf>
    <xf numFmtId="171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0" fontId="54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50" fillId="0" borderId="12" xfId="0" applyNumberFormat="1" applyFont="1" applyFill="1" applyBorder="1" applyAlignment="1">
      <alignment vertical="top" wrapText="1"/>
    </xf>
    <xf numFmtId="0" fontId="51" fillId="0" borderId="12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171" fontId="6" fillId="0" borderId="0" xfId="0" applyNumberFormat="1" applyFont="1" applyFill="1" applyBorder="1" applyAlignment="1">
      <alignment horizontal="left"/>
    </xf>
    <xf numFmtId="171" fontId="6" fillId="0" borderId="0" xfId="58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43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vertical="top"/>
    </xf>
    <xf numFmtId="0" fontId="6" fillId="0" borderId="12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top"/>
    </xf>
    <xf numFmtId="176" fontId="53" fillId="0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vertical="center"/>
    </xf>
    <xf numFmtId="171" fontId="3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view="pageBreakPreview" zoomScale="130" zoomScaleSheetLayoutView="130" zoomScalePageLayoutView="0" workbookViewId="0" topLeftCell="A1">
      <selection activeCell="D56" sqref="D56"/>
    </sheetView>
  </sheetViews>
  <sheetFormatPr defaultColWidth="0.875" defaultRowHeight="12.75"/>
  <cols>
    <col min="1" max="1" width="30.00390625" style="1" customWidth="1"/>
    <col min="2" max="2" width="7.00390625" style="1" customWidth="1"/>
    <col min="3" max="3" width="4.125" style="1" customWidth="1"/>
    <col min="4" max="7" width="9.375" style="1" customWidth="1"/>
    <col min="8" max="8" width="10.75390625" style="1" customWidth="1"/>
    <col min="9" max="13" width="9.375" style="1" customWidth="1"/>
    <col min="14" max="14" width="10.00390625" style="1" customWidth="1"/>
    <col min="15" max="15" width="9.375" style="1" customWidth="1"/>
    <col min="16" max="16" width="12.25390625" style="1" customWidth="1"/>
    <col min="17" max="17" width="10.375" style="1" customWidth="1"/>
    <col min="18" max="18" width="12.00390625" style="1" customWidth="1"/>
    <col min="19" max="19" width="8.25390625" style="1" customWidth="1"/>
    <col min="20" max="21" width="6.875" style="1" customWidth="1"/>
    <col min="22" max="22" width="7.75390625" style="1" customWidth="1"/>
    <col min="23" max="16384" width="0.875" style="1" customWidth="1"/>
  </cols>
  <sheetData>
    <row r="1" s="8" customFormat="1" ht="9.75">
      <c r="P1" s="8" t="s">
        <v>60</v>
      </c>
    </row>
    <row r="2" s="3" customFormat="1" ht="3.75" customHeight="1"/>
    <row r="3" spans="1:16" s="4" customFormat="1" ht="10.5">
      <c r="A3" s="144" t="s">
        <v>64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s="4" customFormat="1" ht="10.5">
      <c r="A4" s="144" t="s">
        <v>65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="3" customFormat="1" ht="6" customHeight="1"/>
    <row r="6" spans="1:2" s="2" customFormat="1" ht="8.25">
      <c r="A6" s="2" t="s">
        <v>9</v>
      </c>
      <c r="B6" s="2" t="s">
        <v>108</v>
      </c>
    </row>
    <row r="7" s="2" customFormat="1" ht="8.25">
      <c r="B7" s="2" t="s">
        <v>65</v>
      </c>
    </row>
    <row r="8" spans="1:2" s="2" customFormat="1" ht="8.25">
      <c r="A8" s="2" t="s">
        <v>10</v>
      </c>
      <c r="B8" s="2" t="s">
        <v>15</v>
      </c>
    </row>
    <row r="9" spans="1:16" s="2" customFormat="1" ht="8.25">
      <c r="A9" s="2" t="s">
        <v>61</v>
      </c>
      <c r="B9" s="2" t="s">
        <v>62</v>
      </c>
      <c r="O9" s="6"/>
      <c r="P9" s="6"/>
    </row>
    <row r="10" spans="15:16" s="4" customFormat="1" ht="4.5" customHeight="1">
      <c r="O10" s="7"/>
      <c r="P10" s="7"/>
    </row>
    <row r="11" spans="1:16" s="2" customFormat="1" ht="8.25">
      <c r="A11" s="2" t="s">
        <v>11</v>
      </c>
      <c r="L11" s="145" t="s">
        <v>126</v>
      </c>
      <c r="M11" s="145"/>
      <c r="N11" s="145"/>
      <c r="O11" s="145"/>
      <c r="P11" s="145"/>
    </row>
    <row r="12" spans="1:16" s="2" customFormat="1" ht="8.25">
      <c r="A12" s="2" t="s">
        <v>12</v>
      </c>
      <c r="L12" s="136" t="s">
        <v>129</v>
      </c>
      <c r="M12" s="136"/>
      <c r="N12" s="136"/>
      <c r="O12" s="136"/>
      <c r="P12" s="136"/>
    </row>
    <row r="13" spans="1:16" s="2" customFormat="1" ht="8.25">
      <c r="A13" s="2" t="s">
        <v>13</v>
      </c>
      <c r="L13" s="136" t="s">
        <v>127</v>
      </c>
      <c r="M13" s="136"/>
      <c r="N13" s="136"/>
      <c r="O13" s="136"/>
      <c r="P13" s="136"/>
    </row>
    <row r="14" spans="1:16" s="2" customFormat="1" ht="8.25">
      <c r="A14" s="2" t="s">
        <v>63</v>
      </c>
      <c r="L14" s="136" t="s">
        <v>128</v>
      </c>
      <c r="M14" s="136"/>
      <c r="N14" s="136"/>
      <c r="O14" s="136"/>
      <c r="P14" s="136"/>
    </row>
    <row r="15" spans="1:16" s="2" customFormat="1" ht="8.25">
      <c r="A15" s="2" t="s">
        <v>14</v>
      </c>
      <c r="L15" s="136" t="s">
        <v>143</v>
      </c>
      <c r="M15" s="136"/>
      <c r="N15" s="136"/>
      <c r="O15" s="136"/>
      <c r="P15" s="136"/>
    </row>
    <row r="16" spans="4:16" s="2" customFormat="1" ht="8.25">
      <c r="D16" s="57"/>
      <c r="F16" s="61"/>
      <c r="L16" s="6"/>
      <c r="M16" s="6"/>
      <c r="N16" s="6"/>
      <c r="O16" s="6"/>
      <c r="P16" s="6"/>
    </row>
    <row r="17" s="2" customFormat="1" ht="7.5" customHeight="1">
      <c r="D17" s="57"/>
    </row>
    <row r="18" spans="1:16" s="9" customFormat="1" ht="9" customHeight="1">
      <c r="A18" s="142" t="s">
        <v>0</v>
      </c>
      <c r="B18" s="142" t="s">
        <v>1</v>
      </c>
      <c r="C18" s="142" t="s">
        <v>2</v>
      </c>
      <c r="D18" s="142" t="s">
        <v>3</v>
      </c>
      <c r="E18" s="142" t="s">
        <v>121</v>
      </c>
      <c r="F18" s="139" t="s">
        <v>117</v>
      </c>
      <c r="G18" s="140"/>
      <c r="H18" s="140"/>
      <c r="I18" s="141"/>
      <c r="J18" s="142" t="s">
        <v>66</v>
      </c>
      <c r="K18" s="142" t="s">
        <v>120</v>
      </c>
      <c r="L18" s="139" t="s">
        <v>118</v>
      </c>
      <c r="M18" s="140"/>
      <c r="N18" s="140"/>
      <c r="O18" s="141"/>
      <c r="P18" s="146" t="s">
        <v>106</v>
      </c>
    </row>
    <row r="19" spans="1:16" s="9" customFormat="1" ht="72" customHeight="1">
      <c r="A19" s="143"/>
      <c r="B19" s="143"/>
      <c r="C19" s="143"/>
      <c r="D19" s="143"/>
      <c r="E19" s="143"/>
      <c r="F19" s="31" t="s">
        <v>130</v>
      </c>
      <c r="G19" s="31" t="s">
        <v>131</v>
      </c>
      <c r="H19" s="31" t="s">
        <v>138</v>
      </c>
      <c r="I19" s="31" t="s">
        <v>119</v>
      </c>
      <c r="J19" s="143"/>
      <c r="K19" s="143"/>
      <c r="L19" s="31" t="s">
        <v>133</v>
      </c>
      <c r="M19" s="31" t="s">
        <v>137</v>
      </c>
      <c r="N19" s="31" t="s">
        <v>138</v>
      </c>
      <c r="O19" s="31" t="s">
        <v>119</v>
      </c>
      <c r="P19" s="147"/>
    </row>
    <row r="20" spans="1:16" s="10" customFormat="1" ht="18.75" customHeight="1">
      <c r="A20" s="20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G20" s="20">
        <v>7</v>
      </c>
      <c r="H20" s="27" t="s">
        <v>112</v>
      </c>
      <c r="I20" s="20">
        <v>9</v>
      </c>
      <c r="J20" s="20">
        <v>10</v>
      </c>
      <c r="K20" s="20">
        <v>11</v>
      </c>
      <c r="L20" s="20">
        <v>12</v>
      </c>
      <c r="M20" s="20">
        <v>13</v>
      </c>
      <c r="N20" s="27" t="s">
        <v>67</v>
      </c>
      <c r="O20" s="20">
        <v>15</v>
      </c>
      <c r="P20" s="20">
        <v>16</v>
      </c>
    </row>
    <row r="21" spans="1:19" s="5" customFormat="1" ht="31.5" customHeight="1">
      <c r="A21" s="21" t="s">
        <v>68</v>
      </c>
      <c r="B21" s="24" t="s">
        <v>4</v>
      </c>
      <c r="C21" s="25" t="s">
        <v>5</v>
      </c>
      <c r="D21" s="45">
        <f>D22+D30+D35+D43+D44+D45+D48+D49+D50</f>
        <v>3720773.7563999994</v>
      </c>
      <c r="E21" s="45">
        <f aca="true" t="shared" si="0" ref="E21:P21">E22+E30+E35+E43+E44+E45+E48+E49+E50</f>
        <v>0</v>
      </c>
      <c r="F21" s="45">
        <f>F22+F30+F35+F43+F44+F45+F48+F49+F50</f>
        <v>560412.4231</v>
      </c>
      <c r="G21" s="47">
        <f t="shared" si="0"/>
        <v>6475.89438</v>
      </c>
      <c r="H21" s="45">
        <f t="shared" si="0"/>
        <v>566888.31748</v>
      </c>
      <c r="I21" s="45">
        <f t="shared" si="0"/>
        <v>3153885.4389199996</v>
      </c>
      <c r="J21" s="54" t="e">
        <f t="shared" si="0"/>
        <v>#REF!</v>
      </c>
      <c r="K21" s="53" t="e">
        <f t="shared" si="0"/>
        <v>#REF!</v>
      </c>
      <c r="L21" s="54" t="e">
        <f t="shared" si="0"/>
        <v>#REF!</v>
      </c>
      <c r="M21" s="54" t="e">
        <f t="shared" si="0"/>
        <v>#REF!</v>
      </c>
      <c r="N21" s="54">
        <f t="shared" si="0"/>
        <v>515876.54539999994</v>
      </c>
      <c r="O21" s="54">
        <f t="shared" si="0"/>
        <v>3302230.5643800003</v>
      </c>
      <c r="P21" s="53">
        <f t="shared" si="0"/>
        <v>0</v>
      </c>
      <c r="Q21" s="33">
        <f>F21-F24</f>
        <v>252769.15506000008</v>
      </c>
      <c r="R21" s="30">
        <v>252769.15505999996</v>
      </c>
      <c r="S21" s="30">
        <f>Q21-R21</f>
        <v>0</v>
      </c>
    </row>
    <row r="22" spans="1:16" s="5" customFormat="1" ht="12.75" customHeight="1">
      <c r="A22" s="17" t="s">
        <v>69</v>
      </c>
      <c r="B22" s="24" t="s">
        <v>4</v>
      </c>
      <c r="C22" s="25" t="s">
        <v>6</v>
      </c>
      <c r="D22" s="45">
        <f>D23+D24+D29</f>
        <v>592326.0343599999</v>
      </c>
      <c r="E22" s="45">
        <f aca="true" t="shared" si="1" ref="E22:P22">E23+E24+E29</f>
        <v>0</v>
      </c>
      <c r="F22" s="47">
        <f t="shared" si="1"/>
        <v>338921.82131999993</v>
      </c>
      <c r="G22" s="47">
        <f t="shared" si="1"/>
        <v>19.1022</v>
      </c>
      <c r="H22" s="47">
        <f t="shared" si="1"/>
        <v>338940.9235199999</v>
      </c>
      <c r="I22" s="47">
        <f t="shared" si="1"/>
        <v>253385.11084</v>
      </c>
      <c r="J22" s="52">
        <f t="shared" si="1"/>
        <v>529171.73159</v>
      </c>
      <c r="K22" s="53" t="e">
        <f t="shared" si="1"/>
        <v>#REF!</v>
      </c>
      <c r="L22" s="52">
        <f t="shared" si="1"/>
        <v>303568.35036000004</v>
      </c>
      <c r="M22" s="52" t="e">
        <f t="shared" si="1"/>
        <v>#REF!</v>
      </c>
      <c r="N22" s="52">
        <f t="shared" si="1"/>
        <v>303594.12937000004</v>
      </c>
      <c r="O22" s="52">
        <f t="shared" si="1"/>
        <v>225577.60221999994</v>
      </c>
      <c r="P22" s="53">
        <f t="shared" si="1"/>
        <v>0</v>
      </c>
    </row>
    <row r="23" spans="1:18" s="5" customFormat="1" ht="10.5" customHeight="1">
      <c r="A23" s="16" t="s">
        <v>20</v>
      </c>
      <c r="B23" s="24" t="s">
        <v>4</v>
      </c>
      <c r="C23" s="25" t="s">
        <v>16</v>
      </c>
      <c r="D23" s="28">
        <v>138958.88576</v>
      </c>
      <c r="E23" s="28"/>
      <c r="F23" s="52">
        <v>30457.947050000002</v>
      </c>
      <c r="G23" s="52">
        <v>19.1022</v>
      </c>
      <c r="H23" s="32">
        <f>F23+G23</f>
        <v>30477.049250000004</v>
      </c>
      <c r="I23" s="32">
        <f>D23-H23</f>
        <v>108481.83651</v>
      </c>
      <c r="J23" s="52">
        <v>103764.65680999999</v>
      </c>
      <c r="K23" s="52" t="e">
        <v>#REF!</v>
      </c>
      <c r="L23" s="52">
        <v>22652.36967</v>
      </c>
      <c r="M23" s="52">
        <v>25.77901</v>
      </c>
      <c r="N23" s="52">
        <v>22678.14868</v>
      </c>
      <c r="O23" s="52">
        <v>81086.50812999999</v>
      </c>
      <c r="P23" s="53"/>
      <c r="Q23" s="29">
        <v>2018</v>
      </c>
      <c r="R23" s="29">
        <v>2017</v>
      </c>
    </row>
    <row r="24" spans="1:18" s="5" customFormat="1" ht="33.75" customHeight="1">
      <c r="A24" s="16" t="s">
        <v>21</v>
      </c>
      <c r="B24" s="24" t="s">
        <v>4</v>
      </c>
      <c r="C24" s="25" t="s">
        <v>17</v>
      </c>
      <c r="D24" s="28">
        <f>F24</f>
        <v>307643.26803999994</v>
      </c>
      <c r="E24" s="28"/>
      <c r="F24" s="52">
        <v>307643.26803999994</v>
      </c>
      <c r="G24" s="39"/>
      <c r="H24" s="32">
        <f aca="true" t="shared" si="2" ref="H24:H67">F24+G24</f>
        <v>307643.26803999994</v>
      </c>
      <c r="I24" s="32">
        <f aca="true" t="shared" si="3" ref="I24:I67">D24-H24</f>
        <v>0</v>
      </c>
      <c r="J24" s="52">
        <v>279413.17435000004</v>
      </c>
      <c r="K24" s="52" t="e">
        <v>#REF!</v>
      </c>
      <c r="L24" s="52">
        <v>279413.17435000004</v>
      </c>
      <c r="M24" s="52" t="e">
        <v>#REF!</v>
      </c>
      <c r="N24" s="52">
        <v>279413.17435000004</v>
      </c>
      <c r="O24" s="52">
        <v>0</v>
      </c>
      <c r="P24" s="53"/>
      <c r="Q24" s="29">
        <v>137562.628</v>
      </c>
      <c r="R24" s="29">
        <f>R27+R28</f>
        <v>144956.164</v>
      </c>
    </row>
    <row r="25" spans="1:18" s="5" customFormat="1" ht="8.25" customHeight="1">
      <c r="A25" s="18" t="s">
        <v>70</v>
      </c>
      <c r="B25" s="24" t="s">
        <v>4</v>
      </c>
      <c r="C25" s="25"/>
      <c r="D25" s="28"/>
      <c r="E25" s="28"/>
      <c r="F25" s="32"/>
      <c r="G25" s="39"/>
      <c r="H25" s="32">
        <f t="shared" si="2"/>
        <v>0</v>
      </c>
      <c r="I25" s="32">
        <f t="shared" si="3"/>
        <v>0</v>
      </c>
      <c r="J25" s="52" t="e">
        <v>#REF!</v>
      </c>
      <c r="K25" s="52" t="e">
        <v>#REF!</v>
      </c>
      <c r="L25" s="52" t="e">
        <v>#REF!</v>
      </c>
      <c r="M25" s="52" t="e">
        <v>#REF!</v>
      </c>
      <c r="N25" s="52">
        <v>0</v>
      </c>
      <c r="O25" s="52">
        <v>0</v>
      </c>
      <c r="P25" s="53"/>
      <c r="Q25" s="29"/>
      <c r="R25" s="29"/>
    </row>
    <row r="26" spans="1:18" s="5" customFormat="1" ht="8.25" customHeight="1">
      <c r="A26" s="18" t="s">
        <v>71</v>
      </c>
      <c r="B26" s="24" t="s">
        <v>4</v>
      </c>
      <c r="C26" s="25"/>
      <c r="D26" s="28"/>
      <c r="E26" s="28"/>
      <c r="F26" s="32"/>
      <c r="G26" s="39"/>
      <c r="H26" s="32">
        <f t="shared" si="2"/>
        <v>0</v>
      </c>
      <c r="I26" s="32">
        <f t="shared" si="3"/>
        <v>0</v>
      </c>
      <c r="J26" s="52" t="e">
        <v>#REF!</v>
      </c>
      <c r="K26" s="52" t="e">
        <v>#REF!</v>
      </c>
      <c r="L26" s="52" t="e">
        <v>#REF!</v>
      </c>
      <c r="M26" s="52" t="e">
        <v>#REF!</v>
      </c>
      <c r="N26" s="52">
        <v>0</v>
      </c>
      <c r="O26" s="52">
        <v>0</v>
      </c>
      <c r="P26" s="53"/>
      <c r="Q26" s="29"/>
      <c r="R26" s="29"/>
    </row>
    <row r="27" spans="1:18" s="5" customFormat="1" ht="8.25" customHeight="1">
      <c r="A27" s="18" t="s">
        <v>72</v>
      </c>
      <c r="B27" s="24" t="s">
        <v>4</v>
      </c>
      <c r="C27" s="25"/>
      <c r="D27" s="28">
        <f>F27</f>
        <v>78168.75560441254</v>
      </c>
      <c r="E27" s="28"/>
      <c r="F27" s="52">
        <f>Q27*F24/Q24</f>
        <v>78168.75560441254</v>
      </c>
      <c r="G27" s="39"/>
      <c r="H27" s="32">
        <f t="shared" si="2"/>
        <v>78168.75560441254</v>
      </c>
      <c r="I27" s="32">
        <f t="shared" si="3"/>
        <v>0</v>
      </c>
      <c r="J27" s="52">
        <v>67951.23675896596</v>
      </c>
      <c r="K27" s="52" t="e">
        <v>#REF!</v>
      </c>
      <c r="L27" s="52">
        <v>67951.23675896596</v>
      </c>
      <c r="M27" s="52" t="e">
        <v>#REF!</v>
      </c>
      <c r="N27" s="52">
        <v>67951.23675896596</v>
      </c>
      <c r="O27" s="52">
        <v>0</v>
      </c>
      <c r="P27" s="53"/>
      <c r="Q27" s="29">
        <v>34953.144</v>
      </c>
      <c r="R27" s="29">
        <v>35252.277</v>
      </c>
    </row>
    <row r="28" spans="1:18" s="5" customFormat="1" ht="8.25" customHeight="1">
      <c r="A28" s="18" t="s">
        <v>73</v>
      </c>
      <c r="B28" s="24" t="s">
        <v>4</v>
      </c>
      <c r="C28" s="25"/>
      <c r="D28" s="28">
        <f>F28</f>
        <v>229474.5124355874</v>
      </c>
      <c r="E28" s="28"/>
      <c r="F28" s="52">
        <f>Q28*F24/Q24</f>
        <v>229474.5124355874</v>
      </c>
      <c r="G28" s="39"/>
      <c r="H28" s="32">
        <f t="shared" si="2"/>
        <v>229474.5124355874</v>
      </c>
      <c r="I28" s="32">
        <f t="shared" si="3"/>
        <v>0</v>
      </c>
      <c r="J28" s="52">
        <v>211461.93759103413</v>
      </c>
      <c r="K28" s="52" t="e">
        <v>#REF!</v>
      </c>
      <c r="L28" s="52">
        <v>211461.93759103413</v>
      </c>
      <c r="M28" s="52" t="e">
        <v>#REF!</v>
      </c>
      <c r="N28" s="52">
        <v>211461.93759103413</v>
      </c>
      <c r="O28" s="52">
        <v>0</v>
      </c>
      <c r="P28" s="53"/>
      <c r="Q28" s="29">
        <v>102609.484</v>
      </c>
      <c r="R28" s="29">
        <v>109703.887</v>
      </c>
    </row>
    <row r="29" spans="1:18" s="5" customFormat="1" ht="16.5" customHeight="1">
      <c r="A29" s="16" t="s">
        <v>22</v>
      </c>
      <c r="B29" s="24" t="s">
        <v>4</v>
      </c>
      <c r="C29" s="25" t="s">
        <v>18</v>
      </c>
      <c r="D29" s="28">
        <v>145723.88056000002</v>
      </c>
      <c r="E29" s="28"/>
      <c r="F29" s="52">
        <v>820.60623</v>
      </c>
      <c r="G29" s="40"/>
      <c r="H29" s="32">
        <f t="shared" si="2"/>
        <v>820.60623</v>
      </c>
      <c r="I29" s="32">
        <f t="shared" si="3"/>
        <v>144903.27433000001</v>
      </c>
      <c r="J29" s="52">
        <v>145993.90042999998</v>
      </c>
      <c r="K29" s="52" t="e">
        <v>#REF!</v>
      </c>
      <c r="L29" s="52">
        <v>1502.80634</v>
      </c>
      <c r="M29" s="52" t="e">
        <v>#REF!</v>
      </c>
      <c r="N29" s="52">
        <v>1502.80634</v>
      </c>
      <c r="O29" s="52">
        <v>144491.09408999997</v>
      </c>
      <c r="P29" s="53"/>
      <c r="Q29" s="58">
        <f>Q24-Q27-Q28</f>
        <v>0</v>
      </c>
      <c r="R29" s="58">
        <f>R24-R27-R28</f>
        <v>0</v>
      </c>
    </row>
    <row r="30" spans="1:16" s="5" customFormat="1" ht="16.5" customHeight="1">
      <c r="A30" s="17" t="s">
        <v>74</v>
      </c>
      <c r="B30" s="24" t="s">
        <v>4</v>
      </c>
      <c r="C30" s="25" t="s">
        <v>7</v>
      </c>
      <c r="D30" s="45">
        <f>D31+D32+D33+D34</f>
        <v>37329.1705</v>
      </c>
      <c r="E30" s="45">
        <f aca="true" t="shared" si="4" ref="E30:P30">E31+E32+E33+E34</f>
        <v>0</v>
      </c>
      <c r="F30" s="47">
        <f>F31+F32+F33+F34</f>
        <v>8551.372899999998</v>
      </c>
      <c r="G30" s="48">
        <f t="shared" si="4"/>
        <v>0</v>
      </c>
      <c r="H30" s="47">
        <f t="shared" si="4"/>
        <v>8551.372899999998</v>
      </c>
      <c r="I30" s="47">
        <f t="shared" si="4"/>
        <v>28777.797599999998</v>
      </c>
      <c r="J30" s="52" t="e">
        <f t="shared" si="4"/>
        <v>#REF!</v>
      </c>
      <c r="K30" s="53" t="e">
        <f t="shared" si="4"/>
        <v>#REF!</v>
      </c>
      <c r="L30" s="52" t="e">
        <f t="shared" si="4"/>
        <v>#REF!</v>
      </c>
      <c r="M30" s="52" t="e">
        <f t="shared" si="4"/>
        <v>#REF!</v>
      </c>
      <c r="N30" s="52">
        <f t="shared" si="4"/>
        <v>2266.1297700000005</v>
      </c>
      <c r="O30" s="52">
        <f t="shared" si="4"/>
        <v>23192.65877</v>
      </c>
      <c r="P30" s="53">
        <f t="shared" si="4"/>
        <v>0</v>
      </c>
    </row>
    <row r="31" spans="1:16" s="5" customFormat="1" ht="8.25" customHeight="1">
      <c r="A31" s="16" t="s">
        <v>35</v>
      </c>
      <c r="B31" s="24" t="s">
        <v>4</v>
      </c>
      <c r="C31" s="25" t="s">
        <v>75</v>
      </c>
      <c r="D31" s="28">
        <v>1085.13345</v>
      </c>
      <c r="E31" s="28"/>
      <c r="F31" s="52">
        <v>72.24996</v>
      </c>
      <c r="G31" s="39"/>
      <c r="H31" s="32">
        <f t="shared" si="2"/>
        <v>72.24996</v>
      </c>
      <c r="I31" s="32">
        <f t="shared" si="3"/>
        <v>1012.88349</v>
      </c>
      <c r="J31" s="52">
        <v>946.66161</v>
      </c>
      <c r="K31" s="52" t="e">
        <v>#REF!</v>
      </c>
      <c r="L31" s="52">
        <v>1.29539</v>
      </c>
      <c r="M31" s="52" t="e">
        <v>#REF!</v>
      </c>
      <c r="N31" s="52">
        <v>1.29539</v>
      </c>
      <c r="O31" s="52">
        <v>945.36622</v>
      </c>
      <c r="P31" s="53"/>
    </row>
    <row r="32" spans="1:16" s="5" customFormat="1" ht="8.25" customHeight="1">
      <c r="A32" s="16" t="s">
        <v>79</v>
      </c>
      <c r="B32" s="24" t="s">
        <v>4</v>
      </c>
      <c r="C32" s="25" t="s">
        <v>76</v>
      </c>
      <c r="D32" s="28"/>
      <c r="E32" s="28"/>
      <c r="F32" s="32"/>
      <c r="G32" s="39"/>
      <c r="H32" s="32">
        <f t="shared" si="2"/>
        <v>0</v>
      </c>
      <c r="I32" s="32">
        <f t="shared" si="3"/>
        <v>0</v>
      </c>
      <c r="J32" s="52" t="e">
        <v>#REF!</v>
      </c>
      <c r="K32" s="52" t="e">
        <v>#REF!</v>
      </c>
      <c r="L32" s="52" t="e">
        <v>#REF!</v>
      </c>
      <c r="M32" s="52" t="e">
        <v>#REF!</v>
      </c>
      <c r="N32" s="52">
        <v>0</v>
      </c>
      <c r="O32" s="52">
        <v>0</v>
      </c>
      <c r="P32" s="53"/>
    </row>
    <row r="33" spans="1:16" s="5" customFormat="1" ht="16.5" customHeight="1">
      <c r="A33" s="16" t="s">
        <v>80</v>
      </c>
      <c r="B33" s="24" t="s">
        <v>4</v>
      </c>
      <c r="C33" s="25" t="s">
        <v>77</v>
      </c>
      <c r="D33" s="28"/>
      <c r="E33" s="28"/>
      <c r="F33" s="32"/>
      <c r="G33" s="39"/>
      <c r="H33" s="32">
        <f t="shared" si="2"/>
        <v>0</v>
      </c>
      <c r="I33" s="32">
        <f t="shared" si="3"/>
        <v>0</v>
      </c>
      <c r="J33" s="52" t="e">
        <v>#REF!</v>
      </c>
      <c r="K33" s="52" t="e">
        <v>#REF!</v>
      </c>
      <c r="L33" s="52" t="e">
        <v>#REF!</v>
      </c>
      <c r="M33" s="52" t="e">
        <v>#REF!</v>
      </c>
      <c r="N33" s="52">
        <v>0</v>
      </c>
      <c r="O33" s="52">
        <v>0</v>
      </c>
      <c r="P33" s="53"/>
    </row>
    <row r="34" spans="1:16" s="5" customFormat="1" ht="16.5" customHeight="1">
      <c r="A34" s="16" t="s">
        <v>36</v>
      </c>
      <c r="B34" s="24" t="s">
        <v>4</v>
      </c>
      <c r="C34" s="25" t="s">
        <v>78</v>
      </c>
      <c r="D34" s="28">
        <v>36244.03705</v>
      </c>
      <c r="E34" s="28"/>
      <c r="F34" s="52">
        <v>8479.12294</v>
      </c>
      <c r="G34" s="39"/>
      <c r="H34" s="32">
        <f t="shared" si="2"/>
        <v>8479.12294</v>
      </c>
      <c r="I34" s="32">
        <f t="shared" si="3"/>
        <v>27764.914109999998</v>
      </c>
      <c r="J34" s="52">
        <v>24512.12693</v>
      </c>
      <c r="K34" s="52" t="e">
        <v>#REF!</v>
      </c>
      <c r="L34" s="52">
        <v>2264.8343800000002</v>
      </c>
      <c r="M34" s="52" t="e">
        <v>#REF!</v>
      </c>
      <c r="N34" s="52">
        <v>2264.8343800000002</v>
      </c>
      <c r="O34" s="52">
        <v>22247.29255</v>
      </c>
      <c r="P34" s="53"/>
    </row>
    <row r="35" spans="1:18" s="5" customFormat="1" ht="8.25" customHeight="1">
      <c r="A35" s="17" t="s">
        <v>23</v>
      </c>
      <c r="B35" s="24" t="s">
        <v>4</v>
      </c>
      <c r="C35" s="25" t="s">
        <v>8</v>
      </c>
      <c r="D35" s="45">
        <f>D36+D37+D38</f>
        <v>550765.5387299999</v>
      </c>
      <c r="E35" s="65"/>
      <c r="F35" s="66">
        <f>F36+F37+F38</f>
        <v>80673.61029</v>
      </c>
      <c r="G35" s="66">
        <f aca="true" t="shared" si="5" ref="G35:P35">G36+G37+G38</f>
        <v>3942.7275100000006</v>
      </c>
      <c r="H35" s="66">
        <f t="shared" si="5"/>
        <v>84616.33780000001</v>
      </c>
      <c r="I35" s="66">
        <f t="shared" si="5"/>
        <v>466149.20093</v>
      </c>
      <c r="J35" s="52">
        <f t="shared" si="5"/>
        <v>553962.942</v>
      </c>
      <c r="K35" s="53" t="e">
        <f t="shared" si="5"/>
        <v>#REF!</v>
      </c>
      <c r="L35" s="52">
        <f t="shared" si="5"/>
        <v>83154.00806</v>
      </c>
      <c r="M35" s="52" t="e">
        <f t="shared" si="5"/>
        <v>#REF!</v>
      </c>
      <c r="N35" s="52">
        <f t="shared" si="5"/>
        <v>87089.50327</v>
      </c>
      <c r="O35" s="52">
        <f t="shared" si="5"/>
        <v>466873.43873000005</v>
      </c>
      <c r="P35" s="53">
        <f t="shared" si="5"/>
        <v>0</v>
      </c>
      <c r="Q35" s="30">
        <v>80673.61028999998</v>
      </c>
      <c r="R35" s="30">
        <v>86900.16467999999</v>
      </c>
    </row>
    <row r="36" spans="1:18" s="5" customFormat="1" ht="8.25" customHeight="1">
      <c r="A36" s="16" t="s">
        <v>25</v>
      </c>
      <c r="B36" s="24" t="s">
        <v>4</v>
      </c>
      <c r="C36" s="25"/>
      <c r="D36" s="28">
        <v>82938.98744</v>
      </c>
      <c r="E36" s="67"/>
      <c r="F36" s="68">
        <v>12480.58542</v>
      </c>
      <c r="G36" s="68">
        <v>3942.7275100000006</v>
      </c>
      <c r="H36" s="69">
        <f t="shared" si="2"/>
        <v>16423.31293</v>
      </c>
      <c r="I36" s="69">
        <f t="shared" si="3"/>
        <v>66515.67451</v>
      </c>
      <c r="J36" s="52">
        <v>82360.63805</v>
      </c>
      <c r="K36" s="52" t="e">
        <v>#REF!</v>
      </c>
      <c r="L36" s="52">
        <v>14222.710560000001</v>
      </c>
      <c r="M36" s="52">
        <v>614.0893700000001</v>
      </c>
      <c r="N36" s="52">
        <v>14836.799930000001</v>
      </c>
      <c r="O36" s="52">
        <v>67523.83812</v>
      </c>
      <c r="P36" s="53"/>
      <c r="Q36" s="30">
        <f>Q35-F35</f>
        <v>0</v>
      </c>
      <c r="R36" s="30">
        <f>R35-L35</f>
        <v>3746.1566199999943</v>
      </c>
    </row>
    <row r="37" spans="1:16" s="5" customFormat="1" ht="8.25" customHeight="1">
      <c r="A37" s="16" t="s">
        <v>83</v>
      </c>
      <c r="B37" s="24" t="s">
        <v>4</v>
      </c>
      <c r="C37" s="25"/>
      <c r="D37" s="28">
        <v>105432.68199000001</v>
      </c>
      <c r="E37" s="67"/>
      <c r="F37" s="68">
        <v>22614.23918</v>
      </c>
      <c r="G37" s="68"/>
      <c r="H37" s="69">
        <f t="shared" si="2"/>
        <v>22614.23918</v>
      </c>
      <c r="I37" s="69">
        <f t="shared" si="3"/>
        <v>82818.44281000001</v>
      </c>
      <c r="J37" s="52">
        <v>113268.35691999999</v>
      </c>
      <c r="K37" s="52" t="e">
        <v>#REF!</v>
      </c>
      <c r="L37" s="52">
        <v>23731.31658</v>
      </c>
      <c r="M37" s="52">
        <v>3321.40584</v>
      </c>
      <c r="N37" s="52">
        <v>27052.72242</v>
      </c>
      <c r="O37" s="52">
        <v>86215.63449999999</v>
      </c>
      <c r="P37" s="53"/>
    </row>
    <row r="38" spans="1:16" s="5" customFormat="1" ht="8.25" customHeight="1">
      <c r="A38" s="16" t="s">
        <v>81</v>
      </c>
      <c r="B38" s="24" t="s">
        <v>4</v>
      </c>
      <c r="C38" s="25"/>
      <c r="D38" s="67">
        <v>362393.86929999996</v>
      </c>
      <c r="E38" s="67"/>
      <c r="F38" s="68">
        <v>45578.78569</v>
      </c>
      <c r="G38" s="69"/>
      <c r="H38" s="69">
        <f t="shared" si="2"/>
        <v>45578.78569</v>
      </c>
      <c r="I38" s="69">
        <f t="shared" si="3"/>
        <v>316815.08361</v>
      </c>
      <c r="J38" s="52">
        <v>358333.94703000004</v>
      </c>
      <c r="K38" s="52" t="e">
        <v>#REF!</v>
      </c>
      <c r="L38" s="52">
        <v>45199.98092</v>
      </c>
      <c r="M38" s="52" t="e">
        <v>#REF!</v>
      </c>
      <c r="N38" s="52">
        <v>45199.98092</v>
      </c>
      <c r="O38" s="52">
        <v>313133.96611000004</v>
      </c>
      <c r="P38" s="53"/>
    </row>
    <row r="39" spans="1:20" s="5" customFormat="1" ht="16.5" customHeight="1">
      <c r="A39" s="16" t="s">
        <v>82</v>
      </c>
      <c r="B39" s="24" t="s">
        <v>24</v>
      </c>
      <c r="C39" s="25"/>
      <c r="D39" s="70">
        <v>1279</v>
      </c>
      <c r="E39" s="70"/>
      <c r="F39" s="71">
        <f>F40+F41+F42</f>
        <v>193.63</v>
      </c>
      <c r="G39" s="69">
        <f>G40+G41+G42</f>
        <v>7.7438</v>
      </c>
      <c r="H39" s="69">
        <f t="shared" si="2"/>
        <v>201.3738</v>
      </c>
      <c r="I39" s="69">
        <f>D39-H39</f>
        <v>1077.6262</v>
      </c>
      <c r="J39" s="52">
        <v>1481.960238429052</v>
      </c>
      <c r="K39" s="52" t="e">
        <v>#REF!</v>
      </c>
      <c r="L39" s="52">
        <v>232.07</v>
      </c>
      <c r="M39" s="52">
        <v>16</v>
      </c>
      <c r="N39" s="52">
        <v>248.07</v>
      </c>
      <c r="O39" s="52">
        <v>1233.890238429052</v>
      </c>
      <c r="P39" s="53"/>
      <c r="Q39" s="5">
        <v>1381.960238429052</v>
      </c>
      <c r="T39" s="5">
        <v>202.07</v>
      </c>
    </row>
    <row r="40" spans="1:22" s="5" customFormat="1" ht="8.25" customHeight="1">
      <c r="A40" s="16" t="s">
        <v>25</v>
      </c>
      <c r="B40" s="24" t="s">
        <v>24</v>
      </c>
      <c r="C40" s="25"/>
      <c r="D40" s="70">
        <v>112</v>
      </c>
      <c r="E40" s="70"/>
      <c r="F40" s="69">
        <v>17.93</v>
      </c>
      <c r="G40" s="69">
        <v>7.7438</v>
      </c>
      <c r="H40" s="67">
        <f t="shared" si="2"/>
        <v>25.6738</v>
      </c>
      <c r="I40" s="67">
        <f t="shared" si="3"/>
        <v>86.3262</v>
      </c>
      <c r="J40" s="52">
        <v>172.7683333333333</v>
      </c>
      <c r="K40" s="52" t="e">
        <v>#REF!</v>
      </c>
      <c r="L40" s="52">
        <v>48.67</v>
      </c>
      <c r="M40" s="52">
        <v>1</v>
      </c>
      <c r="N40" s="52">
        <v>49.67</v>
      </c>
      <c r="O40" s="52">
        <v>123.09833333333329</v>
      </c>
      <c r="P40" s="53"/>
      <c r="Q40" s="5">
        <v>160.7683333333333</v>
      </c>
      <c r="R40" s="5">
        <f>Q40/$Q$39</f>
        <v>0.11633354481753197</v>
      </c>
      <c r="S40" s="5">
        <f>100*R40</f>
        <v>11.633354481753196</v>
      </c>
      <c r="T40" s="5">
        <v>42.67</v>
      </c>
      <c r="U40" s="5">
        <f>T40/$T$39</f>
        <v>0.211164447963577</v>
      </c>
      <c r="V40" s="5">
        <f>30*U40</f>
        <v>6.33493343890731</v>
      </c>
    </row>
    <row r="41" spans="1:22" s="5" customFormat="1" ht="8.25" customHeight="1">
      <c r="A41" s="16" t="s">
        <v>83</v>
      </c>
      <c r="B41" s="24" t="s">
        <v>24</v>
      </c>
      <c r="C41" s="25"/>
      <c r="D41" s="70">
        <v>239</v>
      </c>
      <c r="E41" s="70"/>
      <c r="F41" s="69">
        <v>56</v>
      </c>
      <c r="G41" s="69"/>
      <c r="H41" s="67">
        <f t="shared" si="2"/>
        <v>56</v>
      </c>
      <c r="I41" s="67">
        <f t="shared" si="3"/>
        <v>183</v>
      </c>
      <c r="J41" s="52">
        <v>290.425</v>
      </c>
      <c r="K41" s="52" t="e">
        <v>#REF!</v>
      </c>
      <c r="L41" s="52">
        <v>53.83</v>
      </c>
      <c r="M41" s="52">
        <v>6</v>
      </c>
      <c r="N41" s="52">
        <v>59.83</v>
      </c>
      <c r="O41" s="52">
        <v>230.59500000000003</v>
      </c>
      <c r="P41" s="53"/>
      <c r="Q41" s="5">
        <v>270.425</v>
      </c>
      <c r="R41" s="5">
        <f>Q41/$Q$39</f>
        <v>0.19568218569544849</v>
      </c>
      <c r="S41" s="5">
        <f>100*R41</f>
        <v>19.568218569544847</v>
      </c>
      <c r="T41" s="5">
        <v>46.83</v>
      </c>
      <c r="U41" s="5">
        <f>T41/$T$39</f>
        <v>0.23175137328648487</v>
      </c>
      <c r="V41" s="5">
        <f>30*U41</f>
        <v>6.952541198594546</v>
      </c>
    </row>
    <row r="42" spans="1:22" s="5" customFormat="1" ht="8.25" customHeight="1">
      <c r="A42" s="16" t="s">
        <v>81</v>
      </c>
      <c r="B42" s="24" t="s">
        <v>24</v>
      </c>
      <c r="C42" s="25"/>
      <c r="D42" s="70">
        <v>928</v>
      </c>
      <c r="E42" s="70"/>
      <c r="F42" s="69">
        <v>119.69999999999999</v>
      </c>
      <c r="G42" s="69"/>
      <c r="H42" s="67">
        <f t="shared" si="2"/>
        <v>119.69999999999999</v>
      </c>
      <c r="I42" s="67">
        <f t="shared" si="3"/>
        <v>808.3</v>
      </c>
      <c r="J42" s="52">
        <v>1018.7669050957187</v>
      </c>
      <c r="K42" s="52" t="e">
        <v>#REF!</v>
      </c>
      <c r="L42" s="52">
        <v>129.57</v>
      </c>
      <c r="M42" s="52">
        <v>9</v>
      </c>
      <c r="N42" s="52">
        <v>138.57</v>
      </c>
      <c r="O42" s="52">
        <v>880.1969050957186</v>
      </c>
      <c r="P42" s="53"/>
      <c r="Q42" s="5">
        <v>950.7669050957187</v>
      </c>
      <c r="R42" s="5">
        <f>Q42/$Q$39</f>
        <v>0.6879842694870195</v>
      </c>
      <c r="S42" s="5">
        <f>100*R42</f>
        <v>68.79842694870194</v>
      </c>
      <c r="T42" s="5">
        <v>112.57</v>
      </c>
      <c r="U42" s="5">
        <f>T42/$T$39</f>
        <v>0.5570841787499381</v>
      </c>
      <c r="V42" s="5">
        <f>30*U42</f>
        <v>16.71252536249814</v>
      </c>
    </row>
    <row r="43" spans="1:21" s="5" customFormat="1" ht="50.25" customHeight="1">
      <c r="A43" s="17" t="s">
        <v>116</v>
      </c>
      <c r="B43" s="24" t="s">
        <v>4</v>
      </c>
      <c r="C43" s="25" t="s">
        <v>26</v>
      </c>
      <c r="D43" s="37">
        <v>164729.92896</v>
      </c>
      <c r="E43" s="69"/>
      <c r="F43" s="68">
        <v>23910.89357</v>
      </c>
      <c r="G43" s="68">
        <v>1173.2815</v>
      </c>
      <c r="H43" s="69">
        <f t="shared" si="2"/>
        <v>25084.17507</v>
      </c>
      <c r="I43" s="69">
        <f t="shared" si="3"/>
        <v>139645.75389</v>
      </c>
      <c r="J43" s="52">
        <v>166270.17121</v>
      </c>
      <c r="K43" s="52" t="e">
        <v>#REF!</v>
      </c>
      <c r="L43" s="52">
        <v>24706.20199</v>
      </c>
      <c r="M43" s="52">
        <v>1164.6499900000001</v>
      </c>
      <c r="N43" s="52">
        <v>25870.851980000003</v>
      </c>
      <c r="O43" s="52">
        <v>140399.31923</v>
      </c>
      <c r="P43" s="53"/>
      <c r="S43" s="33">
        <f>114.039761570948*R40</f>
        <v>13.26664971369454</v>
      </c>
      <c r="U43" s="5">
        <f>8*U40</f>
        <v>1.689315583708616</v>
      </c>
    </row>
    <row r="44" spans="1:21" s="5" customFormat="1" ht="13.5" customHeight="1">
      <c r="A44" s="17" t="s">
        <v>84</v>
      </c>
      <c r="B44" s="24" t="s">
        <v>4</v>
      </c>
      <c r="C44" s="25" t="s">
        <v>27</v>
      </c>
      <c r="D44" s="32">
        <v>114247.71305</v>
      </c>
      <c r="E44" s="37"/>
      <c r="F44" s="52">
        <v>32486.354079999997</v>
      </c>
      <c r="G44" s="60">
        <v>22.71479</v>
      </c>
      <c r="H44" s="32">
        <f t="shared" si="2"/>
        <v>32509.06887</v>
      </c>
      <c r="I44" s="32">
        <f t="shared" si="3"/>
        <v>81738.64418</v>
      </c>
      <c r="J44" s="52">
        <v>96245.794</v>
      </c>
      <c r="K44" s="52" t="e">
        <v>#REF!</v>
      </c>
      <c r="L44" s="52">
        <v>27713.66396</v>
      </c>
      <c r="M44" s="52" t="e">
        <v>#REF!</v>
      </c>
      <c r="N44" s="52">
        <v>27713.66396</v>
      </c>
      <c r="O44" s="52">
        <v>68532.13003999999</v>
      </c>
      <c r="P44" s="53"/>
      <c r="S44" s="33">
        <f>114.039761570948*R41</f>
        <v>22.31554980039092</v>
      </c>
      <c r="T44" s="5">
        <f>114*0.15</f>
        <v>17.099999999999998</v>
      </c>
      <c r="U44" s="5">
        <f>8*U41</f>
        <v>1.854010986291879</v>
      </c>
    </row>
    <row r="45" spans="1:21" s="5" customFormat="1" ht="8.25" customHeight="1">
      <c r="A45" s="17" t="s">
        <v>91</v>
      </c>
      <c r="B45" s="24" t="s">
        <v>4</v>
      </c>
      <c r="C45" s="25" t="s">
        <v>28</v>
      </c>
      <c r="D45" s="47">
        <f>D46+D47</f>
        <v>108676.73668999999</v>
      </c>
      <c r="E45" s="49">
        <f aca="true" t="shared" si="6" ref="E45:P45">E46+E47</f>
        <v>0</v>
      </c>
      <c r="F45" s="47">
        <f t="shared" si="6"/>
        <v>24765.21778</v>
      </c>
      <c r="G45" s="48">
        <f t="shared" si="6"/>
        <v>0</v>
      </c>
      <c r="H45" s="47">
        <f t="shared" si="6"/>
        <v>24765.21778</v>
      </c>
      <c r="I45" s="47">
        <f t="shared" si="6"/>
        <v>83911.51890999998</v>
      </c>
      <c r="J45" s="52" t="e">
        <f t="shared" si="6"/>
        <v>#REF!</v>
      </c>
      <c r="K45" s="53" t="e">
        <f t="shared" si="6"/>
        <v>#REF!</v>
      </c>
      <c r="L45" s="52" t="e">
        <f t="shared" si="6"/>
        <v>#REF!</v>
      </c>
      <c r="M45" s="52" t="e">
        <f t="shared" si="6"/>
        <v>#REF!</v>
      </c>
      <c r="N45" s="52">
        <f t="shared" si="6"/>
        <v>26799.40954</v>
      </c>
      <c r="O45" s="52">
        <f t="shared" si="6"/>
        <v>92648.04149999999</v>
      </c>
      <c r="P45" s="53">
        <f t="shared" si="6"/>
        <v>0</v>
      </c>
      <c r="S45" s="33">
        <f>114.039761570948*R42</f>
        <v>78.45756205686254</v>
      </c>
      <c r="U45" s="5">
        <f>8*U42</f>
        <v>4.456673429999505</v>
      </c>
    </row>
    <row r="46" spans="1:17" s="5" customFormat="1" ht="8.25" customHeight="1">
      <c r="A46" s="16" t="s">
        <v>92</v>
      </c>
      <c r="B46" s="24" t="s">
        <v>4</v>
      </c>
      <c r="C46" s="25" t="s">
        <v>85</v>
      </c>
      <c r="D46" s="32">
        <v>108676.73668999999</v>
      </c>
      <c r="E46" s="37"/>
      <c r="F46" s="52">
        <v>24765.21778</v>
      </c>
      <c r="G46" s="39"/>
      <c r="H46" s="32">
        <f t="shared" si="2"/>
        <v>24765.21778</v>
      </c>
      <c r="I46" s="32">
        <f t="shared" si="3"/>
        <v>83911.51890999998</v>
      </c>
      <c r="J46" s="52">
        <v>119447.45104</v>
      </c>
      <c r="K46" s="52" t="e">
        <v>#REF!</v>
      </c>
      <c r="L46" s="52">
        <v>26799.40954</v>
      </c>
      <c r="M46" s="52" t="e">
        <v>#REF!</v>
      </c>
      <c r="N46" s="52">
        <v>26799.40954</v>
      </c>
      <c r="O46" s="52">
        <v>92648.04149999999</v>
      </c>
      <c r="P46" s="53"/>
      <c r="Q46" s="5">
        <f>3000000/30000/12</f>
        <v>8.333333333333334</v>
      </c>
    </row>
    <row r="47" spans="1:16" s="5" customFormat="1" ht="8.25" customHeight="1">
      <c r="A47" s="16" t="s">
        <v>93</v>
      </c>
      <c r="B47" s="24" t="s">
        <v>4</v>
      </c>
      <c r="C47" s="25" t="s">
        <v>86</v>
      </c>
      <c r="D47" s="32"/>
      <c r="E47" s="37"/>
      <c r="F47" s="32"/>
      <c r="G47" s="39"/>
      <c r="H47" s="32">
        <f t="shared" si="2"/>
        <v>0</v>
      </c>
      <c r="I47" s="32">
        <f t="shared" si="3"/>
        <v>0</v>
      </c>
      <c r="J47" s="52" t="e">
        <v>#REF!</v>
      </c>
      <c r="K47" s="52" t="e">
        <v>#REF!</v>
      </c>
      <c r="L47" s="52" t="e">
        <v>#REF!</v>
      </c>
      <c r="M47" s="52" t="e">
        <v>#REF!</v>
      </c>
      <c r="N47" s="52">
        <v>0</v>
      </c>
      <c r="O47" s="52">
        <v>0</v>
      </c>
      <c r="P47" s="53"/>
    </row>
    <row r="48" spans="1:16" s="5" customFormat="1" ht="16.5" customHeight="1">
      <c r="A48" s="17" t="s">
        <v>94</v>
      </c>
      <c r="B48" s="24" t="s">
        <v>4</v>
      </c>
      <c r="C48" s="25" t="s">
        <v>87</v>
      </c>
      <c r="D48" s="32">
        <v>20752.96696</v>
      </c>
      <c r="E48" s="37"/>
      <c r="F48" s="52">
        <v>10446.23102</v>
      </c>
      <c r="G48" s="39"/>
      <c r="H48" s="32">
        <f t="shared" si="2"/>
        <v>10446.23102</v>
      </c>
      <c r="I48" s="32">
        <f t="shared" si="3"/>
        <v>10306.735940000002</v>
      </c>
      <c r="J48" s="52">
        <v>19391.337059999998</v>
      </c>
      <c r="K48" s="52" t="e">
        <v>#REF!</v>
      </c>
      <c r="L48" s="52">
        <v>6897.44375</v>
      </c>
      <c r="M48" s="52" t="e">
        <v>#REF!</v>
      </c>
      <c r="N48" s="52">
        <v>6897.44375</v>
      </c>
      <c r="O48" s="52">
        <v>12493.893309999998</v>
      </c>
      <c r="P48" s="53"/>
    </row>
    <row r="49" spans="1:16" s="5" customFormat="1" ht="16.5" customHeight="1">
      <c r="A49" s="17" t="s">
        <v>95</v>
      </c>
      <c r="B49" s="24" t="s">
        <v>4</v>
      </c>
      <c r="C49" s="25" t="s">
        <v>88</v>
      </c>
      <c r="D49" s="32">
        <v>87834.21338000002</v>
      </c>
      <c r="E49" s="37"/>
      <c r="F49" s="52">
        <v>7756.62647</v>
      </c>
      <c r="G49" s="52">
        <v>487.56546999999995</v>
      </c>
      <c r="H49" s="32">
        <f t="shared" si="2"/>
        <v>8244.19194</v>
      </c>
      <c r="I49" s="32">
        <f t="shared" si="3"/>
        <v>79590.02144000001</v>
      </c>
      <c r="J49" s="52">
        <v>85272.40867</v>
      </c>
      <c r="K49" s="52" t="e">
        <v>#REF!</v>
      </c>
      <c r="L49" s="52">
        <v>8093.00996</v>
      </c>
      <c r="M49" s="52">
        <v>627.1633499999999</v>
      </c>
      <c r="N49" s="52">
        <v>8720.17331</v>
      </c>
      <c r="O49" s="52">
        <v>76552.23536</v>
      </c>
      <c r="P49" s="53"/>
    </row>
    <row r="50" spans="1:16" s="5" customFormat="1" ht="8.25" customHeight="1">
      <c r="A50" s="17" t="s">
        <v>90</v>
      </c>
      <c r="B50" s="24" t="s">
        <v>4</v>
      </c>
      <c r="C50" s="25" t="s">
        <v>89</v>
      </c>
      <c r="D50" s="52">
        <v>2044111.4537699996</v>
      </c>
      <c r="E50" s="37"/>
      <c r="F50" s="52">
        <v>32900.29567</v>
      </c>
      <c r="G50" s="52">
        <v>830.5029099999995</v>
      </c>
      <c r="H50" s="32">
        <f t="shared" si="2"/>
        <v>33730.79858</v>
      </c>
      <c r="I50" s="32">
        <f t="shared" si="3"/>
        <v>2010380.6551899996</v>
      </c>
      <c r="J50" s="52">
        <v>2222886.4856700003</v>
      </c>
      <c r="K50" s="52" t="e">
        <v>#REF!</v>
      </c>
      <c r="L50" s="52">
        <v>23531.41108</v>
      </c>
      <c r="M50" s="52">
        <v>3393.8293700000004</v>
      </c>
      <c r="N50" s="52">
        <v>26925.24045</v>
      </c>
      <c r="O50" s="52">
        <v>2195961.2452200004</v>
      </c>
      <c r="P50" s="53"/>
    </row>
    <row r="51" spans="1:16" s="5" customFormat="1" ht="32.25" customHeight="1">
      <c r="A51" s="50" t="s">
        <v>96</v>
      </c>
      <c r="B51" s="46" t="s">
        <v>4</v>
      </c>
      <c r="C51" s="51" t="s">
        <v>29</v>
      </c>
      <c r="D51" s="47">
        <f>D52+D53+D54+D55+D56</f>
        <v>1056259.5930700004</v>
      </c>
      <c r="E51" s="49">
        <f aca="true" t="shared" si="7" ref="E51:P51">E52+E53+E54+E55+E56</f>
        <v>0</v>
      </c>
      <c r="F51" s="47">
        <f t="shared" si="7"/>
        <v>109061.80257353852</v>
      </c>
      <c r="G51" s="47">
        <f>G52+G53+G54+G55+G56</f>
        <v>29799.093286461473</v>
      </c>
      <c r="H51" s="47">
        <f t="shared" si="7"/>
        <v>138860.89586000002</v>
      </c>
      <c r="I51" s="47">
        <f t="shared" si="7"/>
        <v>917398.6972100002</v>
      </c>
      <c r="J51" s="52" t="e">
        <f t="shared" si="7"/>
        <v>#REF!</v>
      </c>
      <c r="K51" s="53" t="e">
        <f t="shared" si="7"/>
        <v>#REF!</v>
      </c>
      <c r="L51" s="52" t="e">
        <f t="shared" si="7"/>
        <v>#REF!</v>
      </c>
      <c r="M51" s="52" t="e">
        <f t="shared" si="7"/>
        <v>#REF!</v>
      </c>
      <c r="N51" s="52">
        <f t="shared" si="7"/>
        <v>71150.24749000001</v>
      </c>
      <c r="O51" s="52">
        <f t="shared" si="7"/>
        <v>151259.188</v>
      </c>
      <c r="P51" s="53">
        <f t="shared" si="7"/>
        <v>0</v>
      </c>
    </row>
    <row r="52" spans="1:16" s="5" customFormat="1" ht="8.25" customHeight="1">
      <c r="A52" s="17" t="s">
        <v>97</v>
      </c>
      <c r="B52" s="24" t="s">
        <v>4</v>
      </c>
      <c r="C52" s="25" t="s">
        <v>30</v>
      </c>
      <c r="D52" s="34"/>
      <c r="E52" s="38"/>
      <c r="F52" s="32"/>
      <c r="G52" s="39"/>
      <c r="H52" s="28">
        <f t="shared" si="2"/>
        <v>0</v>
      </c>
      <c r="I52" s="28">
        <f t="shared" si="3"/>
        <v>0</v>
      </c>
      <c r="J52" s="52" t="e">
        <v>#REF!</v>
      </c>
      <c r="K52" s="52" t="e">
        <v>#REF!</v>
      </c>
      <c r="L52" s="52" t="e">
        <v>#REF!</v>
      </c>
      <c r="M52" s="52" t="e">
        <v>#REF!</v>
      </c>
      <c r="N52" s="52">
        <v>0</v>
      </c>
      <c r="O52" s="52">
        <v>0</v>
      </c>
      <c r="P52" s="53"/>
    </row>
    <row r="53" spans="1:16" s="5" customFormat="1" ht="8.25" customHeight="1">
      <c r="A53" s="17" t="s">
        <v>37</v>
      </c>
      <c r="B53" s="24" t="s">
        <v>4</v>
      </c>
      <c r="C53" s="25" t="s">
        <v>98</v>
      </c>
      <c r="D53" s="63">
        <v>123155.42921</v>
      </c>
      <c r="E53" s="38"/>
      <c r="F53" s="59">
        <v>105957.41447353852</v>
      </c>
      <c r="G53" s="62">
        <v>17198.014736461475</v>
      </c>
      <c r="H53" s="42">
        <f t="shared" si="2"/>
        <v>123155.42921</v>
      </c>
      <c r="I53" s="42">
        <f t="shared" si="3"/>
        <v>0</v>
      </c>
      <c r="J53" s="52">
        <v>213698.8129</v>
      </c>
      <c r="K53" s="52" t="e">
        <v>#REF!</v>
      </c>
      <c r="L53" s="52">
        <v>24389.29334</v>
      </c>
      <c r="M53" s="52">
        <v>45669.540080000006</v>
      </c>
      <c r="N53" s="52">
        <v>70058.83342000001</v>
      </c>
      <c r="O53" s="52">
        <v>143639.97947999998</v>
      </c>
      <c r="P53" s="53"/>
    </row>
    <row r="54" spans="1:16" s="5" customFormat="1" ht="8.25" customHeight="1">
      <c r="A54" s="17" t="s">
        <v>102</v>
      </c>
      <c r="B54" s="24" t="s">
        <v>4</v>
      </c>
      <c r="C54" s="25" t="s">
        <v>99</v>
      </c>
      <c r="D54" s="64"/>
      <c r="E54" s="34"/>
      <c r="F54" s="32"/>
      <c r="G54" s="39"/>
      <c r="H54" s="28">
        <f t="shared" si="2"/>
        <v>0</v>
      </c>
      <c r="I54" s="28">
        <f t="shared" si="3"/>
        <v>0</v>
      </c>
      <c r="J54" s="52" t="e">
        <v>#REF!</v>
      </c>
      <c r="K54" s="52" t="e">
        <v>#REF!</v>
      </c>
      <c r="L54" s="52" t="e">
        <v>#REF!</v>
      </c>
      <c r="M54" s="52" t="e">
        <v>#REF!</v>
      </c>
      <c r="N54" s="52">
        <v>0</v>
      </c>
      <c r="O54" s="52">
        <v>0</v>
      </c>
      <c r="P54" s="53"/>
    </row>
    <row r="55" spans="1:16" s="5" customFormat="1" ht="8.25" customHeight="1">
      <c r="A55" s="17" t="s">
        <v>103</v>
      </c>
      <c r="B55" s="24" t="s">
        <v>4</v>
      </c>
      <c r="C55" s="25" t="s">
        <v>100</v>
      </c>
      <c r="D55" s="52">
        <v>4972.3316</v>
      </c>
      <c r="E55" s="32"/>
      <c r="F55" s="52">
        <v>566.5903</v>
      </c>
      <c r="G55" s="52">
        <v>24.613030000000002</v>
      </c>
      <c r="H55" s="32">
        <f t="shared" si="2"/>
        <v>591.2033299999999</v>
      </c>
      <c r="I55" s="32">
        <f t="shared" si="3"/>
        <v>4381.12827</v>
      </c>
      <c r="J55" s="52">
        <v>5928.315930000001</v>
      </c>
      <c r="K55" s="52" t="e">
        <v>#REF!</v>
      </c>
      <c r="L55" s="52">
        <v>460.44932000000006</v>
      </c>
      <c r="M55" s="52">
        <v>7.85322</v>
      </c>
      <c r="N55" s="52">
        <v>468.3025400000001</v>
      </c>
      <c r="O55" s="52">
        <v>5460.013390000001</v>
      </c>
      <c r="P55" s="53"/>
    </row>
    <row r="56" spans="1:16" s="5" customFormat="1" ht="8.25" customHeight="1">
      <c r="A56" s="17" t="s">
        <v>104</v>
      </c>
      <c r="B56" s="24" t="s">
        <v>4</v>
      </c>
      <c r="C56" s="25" t="s">
        <v>101</v>
      </c>
      <c r="D56" s="32">
        <v>928131.8322600003</v>
      </c>
      <c r="E56" s="32"/>
      <c r="F56" s="52">
        <v>2537.7978000000003</v>
      </c>
      <c r="G56" s="52">
        <v>12576.46552</v>
      </c>
      <c r="H56" s="32">
        <f t="shared" si="2"/>
        <v>15114.26332</v>
      </c>
      <c r="I56" s="32">
        <f t="shared" si="3"/>
        <v>913017.5689400003</v>
      </c>
      <c r="J56" s="52">
        <v>2782.30666</v>
      </c>
      <c r="K56" s="52" t="e">
        <v>#REF!</v>
      </c>
      <c r="L56" s="52">
        <v>608.69344</v>
      </c>
      <c r="M56" s="52">
        <v>14.41809</v>
      </c>
      <c r="N56" s="52">
        <v>623.11153</v>
      </c>
      <c r="O56" s="52">
        <v>2159.19513</v>
      </c>
      <c r="P56" s="53"/>
    </row>
    <row r="57" spans="1:22" s="5" customFormat="1" ht="8.25" customHeight="1">
      <c r="A57" s="21" t="s">
        <v>105</v>
      </c>
      <c r="B57" s="24" t="s">
        <v>4</v>
      </c>
      <c r="C57" s="25" t="s">
        <v>31</v>
      </c>
      <c r="D57" s="32">
        <v>53843.81</v>
      </c>
      <c r="E57" s="32"/>
      <c r="F57" s="52">
        <v>21377.64180411306</v>
      </c>
      <c r="G57" s="52">
        <v>2966.8895235385207</v>
      </c>
      <c r="H57" s="32">
        <f t="shared" si="2"/>
        <v>24344.53132765158</v>
      </c>
      <c r="I57" s="32">
        <f t="shared" si="3"/>
        <v>29499.278672348417</v>
      </c>
      <c r="J57" s="52">
        <v>61614.01500000001</v>
      </c>
      <c r="K57" s="52" t="e">
        <v>#REF!</v>
      </c>
      <c r="L57" s="52">
        <v>27064.84277599999</v>
      </c>
      <c r="M57" s="52">
        <v>1750.5888500000005</v>
      </c>
      <c r="N57" s="52">
        <v>28815.43162599999</v>
      </c>
      <c r="O57" s="52">
        <v>32798.583374000016</v>
      </c>
      <c r="P57" s="53"/>
      <c r="Q57" s="33">
        <f>F21+F51-F24+F57</f>
        <v>383208.59943765163</v>
      </c>
      <c r="R57" s="30">
        <v>383208.5994376516</v>
      </c>
      <c r="S57" s="30">
        <f>Q57-R57</f>
        <v>0</v>
      </c>
      <c r="T57" s="36"/>
      <c r="U57" s="33"/>
      <c r="V57" s="33"/>
    </row>
    <row r="58" spans="1:22" s="11" customFormat="1" ht="9.75">
      <c r="A58" s="23" t="s">
        <v>34</v>
      </c>
      <c r="B58" s="22"/>
      <c r="C58" s="22"/>
      <c r="D58" s="22"/>
      <c r="E58" s="22"/>
      <c r="F58" s="22"/>
      <c r="G58" s="41"/>
      <c r="H58" s="22"/>
      <c r="I58" s="22">
        <f t="shared" si="3"/>
        <v>0</v>
      </c>
      <c r="J58" s="55"/>
      <c r="K58" s="55"/>
      <c r="L58" s="55"/>
      <c r="M58" s="55"/>
      <c r="N58" s="55"/>
      <c r="O58" s="55">
        <f>J58-N58</f>
        <v>0</v>
      </c>
      <c r="P58" s="55"/>
      <c r="Q58" s="35">
        <f>D21+D51-D53</f>
        <v>4653877.92026</v>
      </c>
      <c r="R58" s="35">
        <v>-4653877.92026</v>
      </c>
      <c r="S58" s="35">
        <f>Q58+R58</f>
        <v>0</v>
      </c>
      <c r="T58" s="36"/>
      <c r="U58" s="36"/>
      <c r="V58" s="35"/>
    </row>
    <row r="59" spans="1:22" s="5" customFormat="1" ht="8.25" customHeight="1">
      <c r="A59" s="50" t="s">
        <v>41</v>
      </c>
      <c r="B59" s="46" t="s">
        <v>4</v>
      </c>
      <c r="C59" s="51" t="s">
        <v>32</v>
      </c>
      <c r="D59" s="47">
        <f>D21-D60</f>
        <v>3531265.966689999</v>
      </c>
      <c r="E59" s="45"/>
      <c r="F59" s="47">
        <f>F21-F60</f>
        <v>536922.36535</v>
      </c>
      <c r="G59" s="47">
        <f>G21-G60</f>
        <v>5859.67972</v>
      </c>
      <c r="H59" s="47">
        <f t="shared" si="2"/>
        <v>542782.04507</v>
      </c>
      <c r="I59" s="47">
        <f t="shared" si="3"/>
        <v>2988483.921619999</v>
      </c>
      <c r="J59" s="52" t="e">
        <f>J21-J60</f>
        <v>#REF!</v>
      </c>
      <c r="K59" s="53"/>
      <c r="L59" s="52" t="e">
        <f>L21-L60</f>
        <v>#REF!</v>
      </c>
      <c r="M59" s="52" t="e">
        <f>M21-M60</f>
        <v>#REF!</v>
      </c>
      <c r="N59" s="52" t="e">
        <f>L59+M59</f>
        <v>#REF!</v>
      </c>
      <c r="O59" s="52" t="e">
        <f>J59-N59</f>
        <v>#REF!</v>
      </c>
      <c r="P59" s="53"/>
      <c r="Q59" s="5">
        <f>G21+G51</f>
        <v>36274.98766646147</v>
      </c>
      <c r="R59" s="30">
        <v>6015.38546</v>
      </c>
      <c r="S59" s="30">
        <f>R59-Q59</f>
        <v>-30259.60220646147</v>
      </c>
      <c r="T59" s="33"/>
      <c r="U59" s="30"/>
      <c r="V59" s="30"/>
    </row>
    <row r="60" spans="1:22" s="5" customFormat="1" ht="8.25" customHeight="1">
      <c r="A60" s="21" t="s">
        <v>42</v>
      </c>
      <c r="B60" s="24" t="s">
        <v>4</v>
      </c>
      <c r="C60" s="25" t="s">
        <v>33</v>
      </c>
      <c r="D60" s="54">
        <v>189507.78971</v>
      </c>
      <c r="E60" s="28"/>
      <c r="F60" s="52">
        <v>23490.05775</v>
      </c>
      <c r="G60" s="52">
        <v>616.21466</v>
      </c>
      <c r="H60" s="32">
        <f t="shared" si="2"/>
        <v>24106.27241</v>
      </c>
      <c r="I60" s="32">
        <f t="shared" si="3"/>
        <v>165401.5173</v>
      </c>
      <c r="J60" s="52">
        <v>178014.93593</v>
      </c>
      <c r="K60" s="52" t="e">
        <v>#REF!</v>
      </c>
      <c r="L60" s="52">
        <v>22266.85759</v>
      </c>
      <c r="M60" s="52">
        <v>1636.3644700000002</v>
      </c>
      <c r="N60" s="52">
        <v>23903.22206</v>
      </c>
      <c r="O60" s="52">
        <v>154111.71387</v>
      </c>
      <c r="P60" s="53"/>
      <c r="R60" s="5">
        <v>-21285.36275</v>
      </c>
      <c r="S60" s="5">
        <f>Q59+R60</f>
        <v>14989.624916461471</v>
      </c>
      <c r="U60" s="30"/>
      <c r="V60" s="30"/>
    </row>
    <row r="61" spans="1:19" s="5" customFormat="1" ht="34.5" customHeight="1">
      <c r="A61" s="21" t="s">
        <v>59</v>
      </c>
      <c r="B61" s="24" t="s">
        <v>4</v>
      </c>
      <c r="C61" s="25" t="s">
        <v>38</v>
      </c>
      <c r="D61" s="24"/>
      <c r="E61" s="24"/>
      <c r="F61" s="32"/>
      <c r="G61" s="39"/>
      <c r="H61" s="32">
        <f t="shared" si="2"/>
        <v>0</v>
      </c>
      <c r="I61" s="32">
        <f t="shared" si="3"/>
        <v>0</v>
      </c>
      <c r="J61" s="52" t="e">
        <v>#REF!</v>
      </c>
      <c r="K61" s="52" t="e">
        <v>#REF!</v>
      </c>
      <c r="L61" s="52" t="e">
        <v>#REF!</v>
      </c>
      <c r="M61" s="52" t="e">
        <v>#REF!</v>
      </c>
      <c r="N61" s="52">
        <v>0</v>
      </c>
      <c r="O61" s="52">
        <v>0</v>
      </c>
      <c r="P61" s="53"/>
      <c r="S61" s="5">
        <v>-2526.63943</v>
      </c>
    </row>
    <row r="62" spans="1:19" s="5" customFormat="1" ht="16.5" customHeight="1">
      <c r="A62" s="50" t="s">
        <v>115</v>
      </c>
      <c r="B62" s="46" t="s">
        <v>4</v>
      </c>
      <c r="C62" s="51" t="s">
        <v>39</v>
      </c>
      <c r="D62" s="47">
        <f aca="true" t="shared" si="8" ref="D62:P62">D63+D64+D65+D66</f>
        <v>248692.93271000002</v>
      </c>
      <c r="E62" s="46">
        <f t="shared" si="8"/>
        <v>0</v>
      </c>
      <c r="F62" s="47">
        <f t="shared" si="8"/>
        <v>47610.32958</v>
      </c>
      <c r="G62" s="48">
        <f t="shared" si="8"/>
        <v>0</v>
      </c>
      <c r="H62" s="47">
        <f t="shared" si="8"/>
        <v>47610.32958</v>
      </c>
      <c r="I62" s="47">
        <f t="shared" si="8"/>
        <v>201082.60313</v>
      </c>
      <c r="J62" s="52" t="e">
        <f t="shared" si="8"/>
        <v>#REF!</v>
      </c>
      <c r="K62" s="53" t="e">
        <f t="shared" si="8"/>
        <v>#REF!</v>
      </c>
      <c r="L62" s="52" t="e">
        <f t="shared" si="8"/>
        <v>#REF!</v>
      </c>
      <c r="M62" s="52" t="e">
        <f t="shared" si="8"/>
        <v>#REF!</v>
      </c>
      <c r="N62" s="52">
        <f t="shared" si="8"/>
        <v>28200.07358</v>
      </c>
      <c r="O62" s="52">
        <f t="shared" si="8"/>
        <v>186529.56287000002</v>
      </c>
      <c r="P62" s="53">
        <f t="shared" si="8"/>
        <v>0</v>
      </c>
      <c r="R62" s="5">
        <f>L56/J56</f>
        <v>0.21877295150492146</v>
      </c>
      <c r="S62" s="5">
        <v>22.2713100000001</v>
      </c>
    </row>
    <row r="63" spans="1:18" s="5" customFormat="1" ht="7.5" customHeight="1">
      <c r="A63" s="17" t="s">
        <v>44</v>
      </c>
      <c r="B63" s="24" t="s">
        <v>4</v>
      </c>
      <c r="C63" s="25"/>
      <c r="D63" s="52">
        <v>93506.78116000001</v>
      </c>
      <c r="E63" s="24"/>
      <c r="F63" s="52">
        <v>21387.190179999998</v>
      </c>
      <c r="G63" s="39"/>
      <c r="H63" s="32">
        <f t="shared" si="2"/>
        <v>21387.190179999998</v>
      </c>
      <c r="I63" s="32">
        <f t="shared" si="3"/>
        <v>72119.59098000001</v>
      </c>
      <c r="J63" s="52">
        <v>81925.56808</v>
      </c>
      <c r="K63" s="52" t="e">
        <v>#REF!</v>
      </c>
      <c r="L63" s="52">
        <v>13878.991539999999</v>
      </c>
      <c r="M63" s="52" t="e">
        <v>#REF!</v>
      </c>
      <c r="N63" s="52">
        <v>13878.991539999999</v>
      </c>
      <c r="O63" s="52">
        <v>68046.57654</v>
      </c>
      <c r="P63" s="53"/>
      <c r="R63" s="5">
        <f>F56/D56</f>
        <v>0.002734307467744603</v>
      </c>
    </row>
    <row r="64" spans="1:16" s="5" customFormat="1" ht="8.25" customHeight="1">
      <c r="A64" s="17" t="s">
        <v>114</v>
      </c>
      <c r="B64" s="24" t="s">
        <v>4</v>
      </c>
      <c r="C64" s="25"/>
      <c r="D64" s="52">
        <v>118942.1145</v>
      </c>
      <c r="E64" s="24"/>
      <c r="F64" s="52">
        <v>17744.01646</v>
      </c>
      <c r="G64" s="39"/>
      <c r="H64" s="32">
        <f t="shared" si="2"/>
        <v>17744.01646</v>
      </c>
      <c r="I64" s="32">
        <f t="shared" si="3"/>
        <v>101198.09804</v>
      </c>
      <c r="J64" s="52">
        <v>108291.94144</v>
      </c>
      <c r="K64" s="52" t="e">
        <v>#REF!</v>
      </c>
      <c r="L64" s="52">
        <v>12056.24766</v>
      </c>
      <c r="M64" s="52" t="e">
        <v>#REF!</v>
      </c>
      <c r="N64" s="52">
        <v>12056.24766</v>
      </c>
      <c r="O64" s="52">
        <v>96235.69378</v>
      </c>
      <c r="P64" s="53"/>
    </row>
    <row r="65" spans="1:18" s="5" customFormat="1" ht="16.5" customHeight="1">
      <c r="A65" s="17" t="s">
        <v>45</v>
      </c>
      <c r="B65" s="24" t="s">
        <v>4</v>
      </c>
      <c r="C65" s="25"/>
      <c r="D65" s="52">
        <v>36244.03705</v>
      </c>
      <c r="E65" s="24"/>
      <c r="F65" s="52">
        <f>F34</f>
        <v>8479.12294</v>
      </c>
      <c r="G65" s="39"/>
      <c r="H65" s="32">
        <f t="shared" si="2"/>
        <v>8479.12294</v>
      </c>
      <c r="I65" s="32">
        <f t="shared" si="3"/>
        <v>27764.914109999998</v>
      </c>
      <c r="J65" s="52">
        <v>24512.12693</v>
      </c>
      <c r="K65" s="52" t="e">
        <v>#REF!</v>
      </c>
      <c r="L65" s="52">
        <v>2264.8343800000002</v>
      </c>
      <c r="M65" s="52" t="e">
        <v>#REF!</v>
      </c>
      <c r="N65" s="52">
        <v>2264.8343800000002</v>
      </c>
      <c r="O65" s="52">
        <v>22247.29255</v>
      </c>
      <c r="P65" s="53"/>
      <c r="R65" s="5">
        <v>-3555273.407549999</v>
      </c>
    </row>
    <row r="66" spans="1:16" s="5" customFormat="1" ht="12" customHeight="1">
      <c r="A66" s="17" t="s">
        <v>46</v>
      </c>
      <c r="B66" s="24" t="s">
        <v>4</v>
      </c>
      <c r="C66" s="25"/>
      <c r="D66" s="24"/>
      <c r="E66" s="24"/>
      <c r="F66" s="32"/>
      <c r="G66" s="39"/>
      <c r="H66" s="32">
        <f t="shared" si="2"/>
        <v>0</v>
      </c>
      <c r="I66" s="32">
        <f t="shared" si="3"/>
        <v>0</v>
      </c>
      <c r="J66" s="52" t="e">
        <v>#REF!</v>
      </c>
      <c r="K66" s="52" t="e">
        <v>#REF!</v>
      </c>
      <c r="L66" s="52" t="e">
        <v>#REF!</v>
      </c>
      <c r="M66" s="52" t="e">
        <v>#REF!</v>
      </c>
      <c r="N66" s="52">
        <v>0</v>
      </c>
      <c r="O66" s="52">
        <v>0</v>
      </c>
      <c r="P66" s="53"/>
    </row>
    <row r="67" spans="1:16" s="5" customFormat="1" ht="24.75" customHeight="1">
      <c r="A67" s="17" t="s">
        <v>107</v>
      </c>
      <c r="B67" s="24" t="s">
        <v>4</v>
      </c>
      <c r="C67" s="25" t="s">
        <v>40</v>
      </c>
      <c r="D67" s="24"/>
      <c r="E67" s="24"/>
      <c r="F67" s="32"/>
      <c r="G67" s="39"/>
      <c r="H67" s="32">
        <f t="shared" si="2"/>
        <v>0</v>
      </c>
      <c r="I67" s="32">
        <f t="shared" si="3"/>
        <v>0</v>
      </c>
      <c r="J67" s="52" t="e">
        <v>#REF!</v>
      </c>
      <c r="K67" s="52" t="e">
        <v>#REF!</v>
      </c>
      <c r="L67" s="52" t="e">
        <v>#REF!</v>
      </c>
      <c r="M67" s="52" t="e">
        <v>#REF!</v>
      </c>
      <c r="N67" s="52">
        <v>0</v>
      </c>
      <c r="O67" s="52">
        <v>0</v>
      </c>
      <c r="P67" s="53"/>
    </row>
    <row r="68" ht="3" customHeight="1"/>
    <row r="69" s="8" customFormat="1" ht="7.5" customHeight="1">
      <c r="A69" s="15" t="s">
        <v>122</v>
      </c>
    </row>
    <row r="70" s="2" customFormat="1" ht="7.5" customHeight="1">
      <c r="A70" s="14" t="s">
        <v>123</v>
      </c>
    </row>
    <row r="71" s="2" customFormat="1" ht="7.5" customHeight="1">
      <c r="A71" s="14" t="s">
        <v>124</v>
      </c>
    </row>
    <row r="72" s="8" customFormat="1" ht="8.25" customHeight="1">
      <c r="A72" s="15" t="s">
        <v>125</v>
      </c>
    </row>
    <row r="73" s="8" customFormat="1" ht="9" customHeight="1">
      <c r="A73" s="12"/>
    </row>
    <row r="74" spans="1:16" s="13" customFormat="1" ht="7.5" customHeight="1">
      <c r="A74" s="148" t="s">
        <v>50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</row>
    <row r="75" spans="1:16" s="9" customFormat="1" ht="9" customHeight="1">
      <c r="A75" s="142" t="s">
        <v>0</v>
      </c>
      <c r="B75" s="142" t="s">
        <v>1</v>
      </c>
      <c r="C75" s="142" t="s">
        <v>2</v>
      </c>
      <c r="D75" s="142" t="s">
        <v>113</v>
      </c>
      <c r="E75" s="142" t="s">
        <v>121</v>
      </c>
      <c r="F75" s="139" t="s">
        <v>117</v>
      </c>
      <c r="G75" s="140"/>
      <c r="H75" s="140"/>
      <c r="I75" s="141"/>
      <c r="J75" s="142" t="s">
        <v>132</v>
      </c>
      <c r="K75" s="142" t="s">
        <v>120</v>
      </c>
      <c r="L75" s="139" t="s">
        <v>118</v>
      </c>
      <c r="M75" s="140"/>
      <c r="N75" s="140"/>
      <c r="O75" s="141"/>
      <c r="P75" s="146" t="s">
        <v>106</v>
      </c>
    </row>
    <row r="76" spans="1:16" s="9" customFormat="1" ht="77.25" customHeight="1">
      <c r="A76" s="143"/>
      <c r="B76" s="143"/>
      <c r="C76" s="143"/>
      <c r="D76" s="143"/>
      <c r="E76" s="143"/>
      <c r="F76" s="26" t="s">
        <v>133</v>
      </c>
      <c r="G76" s="26" t="s">
        <v>131</v>
      </c>
      <c r="H76" s="26" t="s">
        <v>134</v>
      </c>
      <c r="I76" s="26" t="s">
        <v>135</v>
      </c>
      <c r="J76" s="143"/>
      <c r="K76" s="143"/>
      <c r="L76" s="26" t="s">
        <v>133</v>
      </c>
      <c r="M76" s="26" t="s">
        <v>131</v>
      </c>
      <c r="N76" s="26" t="s">
        <v>136</v>
      </c>
      <c r="O76" s="26" t="s">
        <v>135</v>
      </c>
      <c r="P76" s="147"/>
    </row>
    <row r="77" spans="1:16" s="10" customFormat="1" ht="18.75" customHeight="1">
      <c r="A77" s="20">
        <v>1</v>
      </c>
      <c r="B77" s="20">
        <v>2</v>
      </c>
      <c r="C77" s="20">
        <v>3</v>
      </c>
      <c r="D77" s="20">
        <v>4</v>
      </c>
      <c r="E77" s="20">
        <v>5</v>
      </c>
      <c r="F77" s="20">
        <v>6</v>
      </c>
      <c r="G77" s="20">
        <v>7</v>
      </c>
      <c r="H77" s="27" t="s">
        <v>112</v>
      </c>
      <c r="I77" s="20">
        <v>9</v>
      </c>
      <c r="J77" s="20">
        <v>10</v>
      </c>
      <c r="K77" s="20">
        <v>11</v>
      </c>
      <c r="L77" s="20">
        <v>12</v>
      </c>
      <c r="M77" s="20">
        <v>13</v>
      </c>
      <c r="N77" s="27" t="s">
        <v>67</v>
      </c>
      <c r="O77" s="20">
        <v>15</v>
      </c>
      <c r="P77" s="20">
        <v>16</v>
      </c>
    </row>
    <row r="78" spans="1:18" s="5" customFormat="1" ht="11.25" customHeight="1">
      <c r="A78" s="21" t="s">
        <v>54</v>
      </c>
      <c r="B78" s="24" t="s">
        <v>4</v>
      </c>
      <c r="C78" s="25" t="s">
        <v>43</v>
      </c>
      <c r="D78" s="52">
        <v>1455432.95074</v>
      </c>
      <c r="E78" s="24"/>
      <c r="F78" s="24" t="s">
        <v>49</v>
      </c>
      <c r="G78" s="24" t="s">
        <v>49</v>
      </c>
      <c r="H78" s="24" t="s">
        <v>49</v>
      </c>
      <c r="I78" s="24" t="s">
        <v>49</v>
      </c>
      <c r="J78" s="52">
        <f>1080887125.32/1000</f>
        <v>1080887.1253199999</v>
      </c>
      <c r="K78" s="24"/>
      <c r="L78" s="24" t="s">
        <v>49</v>
      </c>
      <c r="M78" s="24" t="s">
        <v>49</v>
      </c>
      <c r="N78" s="24" t="s">
        <v>49</v>
      </c>
      <c r="O78" s="24" t="s">
        <v>49</v>
      </c>
      <c r="P78" s="24"/>
      <c r="Q78" s="5">
        <v>1464260000</v>
      </c>
      <c r="R78" s="5">
        <v>1455432950.7399998</v>
      </c>
    </row>
    <row r="79" spans="1:16" s="5" customFormat="1" ht="16.5">
      <c r="A79" s="17" t="s">
        <v>55</v>
      </c>
      <c r="B79" s="24" t="s">
        <v>4</v>
      </c>
      <c r="C79" s="25" t="s">
        <v>19</v>
      </c>
      <c r="D79" s="24" t="s">
        <v>49</v>
      </c>
      <c r="E79" s="24" t="s">
        <v>49</v>
      </c>
      <c r="F79" s="52">
        <v>29553.98752</v>
      </c>
      <c r="G79" s="52">
        <v>1784.36425</v>
      </c>
      <c r="H79" s="24" t="s">
        <v>49</v>
      </c>
      <c r="I79" s="24" t="s">
        <v>49</v>
      </c>
      <c r="J79" s="24" t="s">
        <v>49</v>
      </c>
      <c r="K79" s="24" t="s">
        <v>49</v>
      </c>
      <c r="L79" s="52">
        <f>47953202.13/1000</f>
        <v>47953.202130000005</v>
      </c>
      <c r="M79" s="52">
        <f>1815960.04/1000</f>
        <v>1815.96004</v>
      </c>
      <c r="N79" s="24" t="s">
        <v>49</v>
      </c>
      <c r="O79" s="24" t="s">
        <v>49</v>
      </c>
      <c r="P79" s="24"/>
    </row>
    <row r="80" spans="1:18" s="5" customFormat="1" ht="36" customHeight="1">
      <c r="A80" s="21" t="s">
        <v>109</v>
      </c>
      <c r="B80" s="24" t="s">
        <v>4</v>
      </c>
      <c r="C80" s="25" t="s">
        <v>47</v>
      </c>
      <c r="D80" s="24" t="s">
        <v>49</v>
      </c>
      <c r="E80" s="24" t="s">
        <v>49</v>
      </c>
      <c r="F80" s="24"/>
      <c r="G80" s="24"/>
      <c r="H80" s="24" t="s">
        <v>49</v>
      </c>
      <c r="I80" s="24" t="s">
        <v>49</v>
      </c>
      <c r="J80" s="24" t="s">
        <v>49</v>
      </c>
      <c r="K80" s="24" t="s">
        <v>49</v>
      </c>
      <c r="L80" s="24"/>
      <c r="M80" s="24"/>
      <c r="N80" s="24" t="s">
        <v>49</v>
      </c>
      <c r="O80" s="24" t="s">
        <v>49</v>
      </c>
      <c r="P80" s="24"/>
      <c r="R80" s="5">
        <v>1080887125.32</v>
      </c>
    </row>
    <row r="81" spans="1:16" s="5" customFormat="1" ht="35.25" customHeight="1">
      <c r="A81" s="21" t="s">
        <v>110</v>
      </c>
      <c r="B81" s="24" t="s">
        <v>4</v>
      </c>
      <c r="C81" s="25" t="s">
        <v>48</v>
      </c>
      <c r="D81" s="24" t="s">
        <v>49</v>
      </c>
      <c r="E81" s="24" t="s">
        <v>49</v>
      </c>
      <c r="F81" s="24"/>
      <c r="G81" s="24"/>
      <c r="H81" s="24" t="s">
        <v>49</v>
      </c>
      <c r="I81" s="24" t="s">
        <v>49</v>
      </c>
      <c r="J81" s="24" t="s">
        <v>49</v>
      </c>
      <c r="K81" s="24" t="s">
        <v>49</v>
      </c>
      <c r="L81" s="24"/>
      <c r="M81" s="24"/>
      <c r="N81" s="24" t="s">
        <v>49</v>
      </c>
      <c r="O81" s="24" t="s">
        <v>49</v>
      </c>
      <c r="P81" s="24"/>
    </row>
    <row r="82" spans="1:18" s="5" customFormat="1" ht="9.75" customHeight="1">
      <c r="A82" s="21" t="s">
        <v>56</v>
      </c>
      <c r="B82" s="24" t="s">
        <v>4</v>
      </c>
      <c r="C82" s="25" t="s">
        <v>51</v>
      </c>
      <c r="D82" s="52">
        <v>1085944.74712</v>
      </c>
      <c r="E82" s="24"/>
      <c r="F82" s="24" t="s">
        <v>49</v>
      </c>
      <c r="G82" s="24" t="s">
        <v>49</v>
      </c>
      <c r="H82" s="52">
        <v>532632.9162699999</v>
      </c>
      <c r="I82" s="54">
        <f>D82-H82</f>
        <v>553311.83085</v>
      </c>
      <c r="J82" s="52">
        <f>1483422710.81/1000</f>
        <v>1483422.7108099998</v>
      </c>
      <c r="K82" s="24"/>
      <c r="L82" s="24" t="s">
        <v>49</v>
      </c>
      <c r="M82" s="24" t="s">
        <v>49</v>
      </c>
      <c r="N82" s="52">
        <v>603413.5759</v>
      </c>
      <c r="O82" s="54">
        <f>J82-N82</f>
        <v>880009.1349099998</v>
      </c>
      <c r="P82" s="24"/>
      <c r="Q82" s="5">
        <v>966682000</v>
      </c>
      <c r="R82" s="5">
        <v>1085944747.12</v>
      </c>
    </row>
    <row r="83" spans="1:16" s="5" customFormat="1" ht="9.75" customHeight="1">
      <c r="A83" s="21" t="s">
        <v>111</v>
      </c>
      <c r="B83" s="24" t="s">
        <v>4</v>
      </c>
      <c r="C83" s="25" t="s">
        <v>52</v>
      </c>
      <c r="D83" s="24"/>
      <c r="E83" s="24"/>
      <c r="F83" s="24" t="s">
        <v>49</v>
      </c>
      <c r="G83" s="24" t="s">
        <v>49</v>
      </c>
      <c r="H83" s="24"/>
      <c r="I83" s="24"/>
      <c r="J83" s="24"/>
      <c r="K83" s="24"/>
      <c r="L83" s="24" t="s">
        <v>49</v>
      </c>
      <c r="M83" s="24" t="s">
        <v>49</v>
      </c>
      <c r="N83" s="24"/>
      <c r="O83" s="24"/>
      <c r="P83" s="24"/>
    </row>
    <row r="84" spans="1:16" s="5" customFormat="1" ht="10.5" customHeight="1">
      <c r="A84" s="21" t="s">
        <v>57</v>
      </c>
      <c r="B84" s="24" t="s">
        <v>4</v>
      </c>
      <c r="C84" s="25" t="s">
        <v>53</v>
      </c>
      <c r="D84" s="24"/>
      <c r="E84" s="24"/>
      <c r="F84" s="24" t="s">
        <v>49</v>
      </c>
      <c r="G84" s="24" t="s">
        <v>49</v>
      </c>
      <c r="H84" s="24"/>
      <c r="I84" s="24"/>
      <c r="J84" s="24"/>
      <c r="K84" s="24"/>
      <c r="L84" s="24" t="s">
        <v>49</v>
      </c>
      <c r="M84" s="24" t="s">
        <v>49</v>
      </c>
      <c r="N84" s="24"/>
      <c r="O84" s="24"/>
      <c r="P84" s="24"/>
    </row>
    <row r="85" ht="3" customHeight="1"/>
    <row r="86" s="8" customFormat="1" ht="8.25" customHeight="1">
      <c r="A86" s="15" t="s">
        <v>122</v>
      </c>
    </row>
    <row r="87" s="2" customFormat="1" ht="7.5" customHeight="1">
      <c r="A87" s="14" t="s">
        <v>123</v>
      </c>
    </row>
    <row r="88" spans="1:18" s="2" customFormat="1" ht="7.5" customHeight="1">
      <c r="A88" s="14" t="s">
        <v>124</v>
      </c>
      <c r="R88" s="2">
        <v>1483422710.81</v>
      </c>
    </row>
    <row r="89" s="2" customFormat="1" ht="8.25"/>
    <row r="90" spans="1:16" s="4" customFormat="1" ht="13.5" customHeight="1">
      <c r="A90" s="4" t="s">
        <v>140</v>
      </c>
      <c r="L90" s="137"/>
      <c r="M90" s="137"/>
      <c r="N90" s="137"/>
      <c r="P90" s="43" t="s">
        <v>141</v>
      </c>
    </row>
    <row r="91" spans="12:16" s="2" customFormat="1" ht="7.5" customHeight="1">
      <c r="L91" s="138" t="s">
        <v>58</v>
      </c>
      <c r="M91" s="138"/>
      <c r="N91" s="138"/>
      <c r="P91" s="44"/>
    </row>
    <row r="92" spans="1:16" s="4" customFormat="1" ht="9" customHeight="1">
      <c r="A92" s="4" t="s">
        <v>139</v>
      </c>
      <c r="L92" s="137"/>
      <c r="M92" s="137"/>
      <c r="N92" s="137"/>
      <c r="P92" s="43" t="s">
        <v>142</v>
      </c>
    </row>
    <row r="93" spans="12:16" s="2" customFormat="1" ht="8.25" customHeight="1">
      <c r="L93" s="138" t="s">
        <v>58</v>
      </c>
      <c r="M93" s="138"/>
      <c r="N93" s="138"/>
      <c r="P93" s="19"/>
    </row>
    <row r="94" ht="3" customHeight="1"/>
    <row r="96" spans="10:16" ht="12.75">
      <c r="J96" s="56" t="e">
        <v>#REF!</v>
      </c>
      <c r="K96" s="56" t="e">
        <v>#REF!</v>
      </c>
      <c r="L96" s="56" t="e">
        <v>#REF!</v>
      </c>
      <c r="M96" s="56" t="e">
        <v>#REF!</v>
      </c>
      <c r="N96" s="56">
        <v>0</v>
      </c>
      <c r="O96" s="56">
        <v>0</v>
      </c>
      <c r="P96" s="56"/>
    </row>
  </sheetData>
  <sheetProtection/>
  <mergeCells count="32">
    <mergeCell ref="F18:I18"/>
    <mergeCell ref="P75:P76"/>
    <mergeCell ref="K18:K19"/>
    <mergeCell ref="L18:O18"/>
    <mergeCell ref="P18:P19"/>
    <mergeCell ref="A74:P74"/>
    <mergeCell ref="A75:A76"/>
    <mergeCell ref="B75:B76"/>
    <mergeCell ref="C75:C76"/>
    <mergeCell ref="D75:D76"/>
    <mergeCell ref="E75:E76"/>
    <mergeCell ref="A18:A19"/>
    <mergeCell ref="B18:B19"/>
    <mergeCell ref="C18:C19"/>
    <mergeCell ref="D18:D19"/>
    <mergeCell ref="E18:E19"/>
    <mergeCell ref="A3:P3"/>
    <mergeCell ref="A4:P4"/>
    <mergeCell ref="L11:P11"/>
    <mergeCell ref="L12:P12"/>
    <mergeCell ref="L13:P13"/>
    <mergeCell ref="L14:P14"/>
    <mergeCell ref="L15:P15"/>
    <mergeCell ref="L92:N92"/>
    <mergeCell ref="L93:N93"/>
    <mergeCell ref="L90:N90"/>
    <mergeCell ref="L91:N91"/>
    <mergeCell ref="F75:I75"/>
    <mergeCell ref="J75:J76"/>
    <mergeCell ref="K75:K76"/>
    <mergeCell ref="L75:O75"/>
    <mergeCell ref="J18:J1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8" scale="7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showZeros="0" tabSelected="1" view="pageBreakPreview" zoomScale="140" zoomScaleSheetLayoutView="140" zoomScalePageLayoutView="0" workbookViewId="0" topLeftCell="A1">
      <selection activeCell="P81" sqref="P81"/>
    </sheetView>
  </sheetViews>
  <sheetFormatPr defaultColWidth="0.875" defaultRowHeight="12.75"/>
  <cols>
    <col min="1" max="1" width="30.00390625" style="1" customWidth="1"/>
    <col min="2" max="2" width="8.75390625" style="1" customWidth="1"/>
    <col min="3" max="3" width="9.875" style="1" customWidth="1"/>
    <col min="4" max="4" width="12.75390625" style="1" customWidth="1"/>
    <col min="5" max="5" width="9.375" style="1" customWidth="1"/>
    <col min="6" max="6" width="10.625" style="1" customWidth="1"/>
    <col min="7" max="7" width="9.375" style="1" customWidth="1"/>
    <col min="8" max="8" width="10.75390625" style="1" customWidth="1"/>
    <col min="9" max="13" width="9.375" style="1" customWidth="1"/>
    <col min="14" max="14" width="10.00390625" style="1" customWidth="1"/>
    <col min="15" max="15" width="9.375" style="1" customWidth="1"/>
    <col min="16" max="16" width="12.25390625" style="1" customWidth="1"/>
    <col min="17" max="17" width="10.375" style="1" customWidth="1"/>
    <col min="18" max="18" width="12.00390625" style="1" customWidth="1"/>
    <col min="19" max="19" width="8.25390625" style="1" customWidth="1"/>
    <col min="20" max="21" width="6.875" style="1" customWidth="1"/>
    <col min="22" max="22" width="7.75390625" style="1" customWidth="1"/>
    <col min="23" max="16384" width="0.875" style="1" customWidth="1"/>
  </cols>
  <sheetData>
    <row r="1" s="8" customFormat="1" ht="9.75">
      <c r="P1" s="8" t="s">
        <v>60</v>
      </c>
    </row>
    <row r="2" s="3" customFormat="1" ht="3.75" customHeight="1"/>
    <row r="3" spans="1:16" s="4" customFormat="1" ht="10.5">
      <c r="A3" s="144" t="s">
        <v>64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s="4" customFormat="1" ht="10.5">
      <c r="A4" s="144" t="s">
        <v>65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="3" customFormat="1" ht="6" customHeight="1"/>
    <row r="6" spans="1:2" s="2" customFormat="1" ht="8.25">
      <c r="A6" s="2" t="s">
        <v>9</v>
      </c>
      <c r="B6" s="2" t="s">
        <v>108</v>
      </c>
    </row>
    <row r="7" s="2" customFormat="1" ht="8.25">
      <c r="B7" s="2" t="s">
        <v>65</v>
      </c>
    </row>
    <row r="8" spans="1:2" s="2" customFormat="1" ht="8.25">
      <c r="A8" s="2" t="s">
        <v>10</v>
      </c>
      <c r="B8" s="2" t="s">
        <v>15</v>
      </c>
    </row>
    <row r="9" spans="1:16" s="2" customFormat="1" ht="8.25">
      <c r="A9" s="2" t="s">
        <v>61</v>
      </c>
      <c r="B9" s="2" t="s">
        <v>62</v>
      </c>
      <c r="O9" s="6"/>
      <c r="P9" s="6"/>
    </row>
    <row r="10" spans="15:16" s="4" customFormat="1" ht="4.5" customHeight="1">
      <c r="O10" s="7"/>
      <c r="P10" s="7"/>
    </row>
    <row r="11" spans="1:16" s="2" customFormat="1" ht="18.75" customHeight="1">
      <c r="A11" s="2" t="s">
        <v>11</v>
      </c>
      <c r="B11" s="98"/>
      <c r="C11" s="99"/>
      <c r="D11" s="99"/>
      <c r="E11" s="98"/>
      <c r="F11" s="97"/>
      <c r="G11" s="98"/>
      <c r="H11" s="98"/>
      <c r="L11" s="145" t="s">
        <v>144</v>
      </c>
      <c r="M11" s="145"/>
      <c r="N11" s="145"/>
      <c r="O11" s="145"/>
      <c r="P11" s="145"/>
    </row>
    <row r="12" spans="1:16" s="2" customFormat="1" ht="15.75" customHeight="1">
      <c r="A12" s="2" t="s">
        <v>12</v>
      </c>
      <c r="B12" s="98"/>
      <c r="C12" s="98"/>
      <c r="D12" s="97"/>
      <c r="E12" s="97"/>
      <c r="F12" s="97"/>
      <c r="G12" s="97"/>
      <c r="H12" s="99"/>
      <c r="L12" s="136" t="s">
        <v>145</v>
      </c>
      <c r="M12" s="136"/>
      <c r="N12" s="136"/>
      <c r="O12" s="136"/>
      <c r="P12" s="136"/>
    </row>
    <row r="13" spans="1:16" s="2" customFormat="1" ht="9.75">
      <c r="A13" s="2" t="s">
        <v>13</v>
      </c>
      <c r="B13" s="98"/>
      <c r="C13" s="98"/>
      <c r="D13" s="100"/>
      <c r="E13" s="97"/>
      <c r="F13" s="100"/>
      <c r="G13" s="100"/>
      <c r="H13" s="101"/>
      <c r="L13" s="136" t="s">
        <v>127</v>
      </c>
      <c r="M13" s="136"/>
      <c r="N13" s="136"/>
      <c r="O13" s="136"/>
      <c r="P13" s="136"/>
    </row>
    <row r="14" spans="1:16" s="2" customFormat="1" ht="8.25">
      <c r="A14" s="2" t="s">
        <v>63</v>
      </c>
      <c r="B14" s="98"/>
      <c r="C14" s="98"/>
      <c r="D14" s="102"/>
      <c r="E14" s="103"/>
      <c r="F14" s="98"/>
      <c r="G14" s="98"/>
      <c r="H14" s="98"/>
      <c r="L14" s="136" t="s">
        <v>128</v>
      </c>
      <c r="M14" s="136"/>
      <c r="N14" s="136"/>
      <c r="O14" s="136"/>
      <c r="P14" s="136"/>
    </row>
    <row r="15" spans="1:16" s="2" customFormat="1" ht="12" customHeight="1">
      <c r="A15" s="2" t="s">
        <v>14</v>
      </c>
      <c r="B15" s="98"/>
      <c r="C15" s="98"/>
      <c r="D15" s="104"/>
      <c r="E15" s="98"/>
      <c r="F15" s="99"/>
      <c r="G15" s="97"/>
      <c r="H15" s="97"/>
      <c r="L15" s="149" t="s">
        <v>146</v>
      </c>
      <c r="M15" s="149"/>
      <c r="N15" s="149"/>
      <c r="O15" s="149"/>
      <c r="P15" s="149"/>
    </row>
    <row r="16" spans="2:16" s="2" customFormat="1" ht="13.5" customHeight="1">
      <c r="B16" s="98"/>
      <c r="C16" s="98"/>
      <c r="D16" s="104"/>
      <c r="E16" s="98"/>
      <c r="F16" s="97"/>
      <c r="G16" s="97"/>
      <c r="H16" s="103"/>
      <c r="L16" s="6"/>
      <c r="M16" s="6"/>
      <c r="N16" s="6"/>
      <c r="O16" s="6"/>
      <c r="P16" s="6"/>
    </row>
    <row r="17" spans="2:8" s="2" customFormat="1" ht="14.25" customHeight="1">
      <c r="B17" s="98"/>
      <c r="C17" s="98"/>
      <c r="D17" s="104"/>
      <c r="E17" s="98"/>
      <c r="F17" s="97"/>
      <c r="G17" s="98"/>
      <c r="H17" s="101"/>
    </row>
    <row r="18" spans="1:16" s="9" customFormat="1" ht="9" customHeight="1">
      <c r="A18" s="150" t="s">
        <v>0</v>
      </c>
      <c r="B18" s="150" t="s">
        <v>1</v>
      </c>
      <c r="C18" s="150" t="s">
        <v>2</v>
      </c>
      <c r="D18" s="150" t="s">
        <v>3</v>
      </c>
      <c r="E18" s="150" t="s">
        <v>121</v>
      </c>
      <c r="F18" s="150" t="s">
        <v>117</v>
      </c>
      <c r="G18" s="150"/>
      <c r="H18" s="150"/>
      <c r="I18" s="150"/>
      <c r="J18" s="150" t="s">
        <v>66</v>
      </c>
      <c r="K18" s="150" t="s">
        <v>120</v>
      </c>
      <c r="L18" s="150" t="s">
        <v>118</v>
      </c>
      <c r="M18" s="150"/>
      <c r="N18" s="150"/>
      <c r="O18" s="150"/>
      <c r="P18" s="150" t="s">
        <v>106</v>
      </c>
    </row>
    <row r="19" spans="1:16" s="9" customFormat="1" ht="72" customHeight="1">
      <c r="A19" s="150"/>
      <c r="B19" s="150"/>
      <c r="C19" s="150"/>
      <c r="D19" s="150"/>
      <c r="E19" s="150"/>
      <c r="F19" s="72" t="s">
        <v>130</v>
      </c>
      <c r="G19" s="72" t="s">
        <v>131</v>
      </c>
      <c r="H19" s="72" t="s">
        <v>138</v>
      </c>
      <c r="I19" s="72" t="s">
        <v>119</v>
      </c>
      <c r="J19" s="150"/>
      <c r="K19" s="150"/>
      <c r="L19" s="72" t="s">
        <v>133</v>
      </c>
      <c r="M19" s="72" t="s">
        <v>137</v>
      </c>
      <c r="N19" s="72" t="s">
        <v>138</v>
      </c>
      <c r="O19" s="72" t="s">
        <v>119</v>
      </c>
      <c r="P19" s="150"/>
    </row>
    <row r="20" spans="1:16" s="10" customFormat="1" ht="18.75" customHeight="1">
      <c r="A20" s="73">
        <v>1</v>
      </c>
      <c r="B20" s="73">
        <v>2</v>
      </c>
      <c r="C20" s="73">
        <v>3</v>
      </c>
      <c r="D20" s="73">
        <v>4</v>
      </c>
      <c r="E20" s="73">
        <v>5</v>
      </c>
      <c r="F20" s="73">
        <v>6</v>
      </c>
      <c r="G20" s="73">
        <v>7</v>
      </c>
      <c r="H20" s="74" t="s">
        <v>112</v>
      </c>
      <c r="I20" s="73">
        <v>9</v>
      </c>
      <c r="J20" s="73">
        <v>10</v>
      </c>
      <c r="K20" s="73">
        <v>11</v>
      </c>
      <c r="L20" s="73">
        <v>12</v>
      </c>
      <c r="M20" s="73">
        <v>13</v>
      </c>
      <c r="N20" s="74" t="s">
        <v>67</v>
      </c>
      <c r="O20" s="73">
        <v>15</v>
      </c>
      <c r="P20" s="73">
        <v>16</v>
      </c>
    </row>
    <row r="21" spans="1:19" s="5" customFormat="1" ht="31.5" customHeight="1">
      <c r="A21" s="75" t="s">
        <v>68</v>
      </c>
      <c r="B21" s="76" t="s">
        <v>4</v>
      </c>
      <c r="C21" s="77" t="s">
        <v>5</v>
      </c>
      <c r="D21" s="78">
        <f aca="true" t="shared" si="0" ref="D21:I21">D22+D30+D35+D43+D44+D45+D48+D49+D50</f>
        <v>3416189.18228</v>
      </c>
      <c r="E21" s="78">
        <f t="shared" si="0"/>
        <v>0</v>
      </c>
      <c r="F21" s="78">
        <f t="shared" si="0"/>
        <v>808561.3789500002</v>
      </c>
      <c r="G21" s="78">
        <f t="shared" si="0"/>
        <v>11386.346780000002</v>
      </c>
      <c r="H21" s="78">
        <f t="shared" si="0"/>
        <v>819947.7257300001</v>
      </c>
      <c r="I21" s="78">
        <f t="shared" si="0"/>
        <v>2596241.45655</v>
      </c>
      <c r="J21" s="78">
        <v>3013539.8770300006</v>
      </c>
      <c r="K21" s="78">
        <v>0</v>
      </c>
      <c r="L21" s="78">
        <v>671041.4365099999</v>
      </c>
      <c r="M21" s="78">
        <v>11922.34191</v>
      </c>
      <c r="N21" s="78">
        <v>682963.7784200001</v>
      </c>
      <c r="O21" s="78">
        <v>2330576.09861</v>
      </c>
      <c r="P21" s="79">
        <f>P22+P30+P35+P43+P44+P45+P48+P49+P50</f>
        <v>0</v>
      </c>
      <c r="Q21" s="33"/>
      <c r="R21" s="30"/>
      <c r="S21" s="30"/>
    </row>
    <row r="22" spans="1:16" s="5" customFormat="1" ht="12.75" customHeight="1">
      <c r="A22" s="81" t="s">
        <v>69</v>
      </c>
      <c r="B22" s="76" t="s">
        <v>4</v>
      </c>
      <c r="C22" s="77" t="s">
        <v>6</v>
      </c>
      <c r="D22" s="78">
        <f aca="true" t="shared" si="1" ref="D22:I22">D23+D24+D29</f>
        <v>904005.17182</v>
      </c>
      <c r="E22" s="78">
        <f t="shared" si="1"/>
        <v>0</v>
      </c>
      <c r="F22" s="78">
        <f t="shared" si="1"/>
        <v>531473.8076899999</v>
      </c>
      <c r="G22" s="78">
        <f t="shared" si="1"/>
        <v>0</v>
      </c>
      <c r="H22" s="78">
        <f t="shared" si="1"/>
        <v>531473.8076899999</v>
      </c>
      <c r="I22" s="78">
        <f t="shared" si="1"/>
        <v>372531.36413</v>
      </c>
      <c r="J22" s="78">
        <v>736069.5877100001</v>
      </c>
      <c r="K22" s="78">
        <v>0</v>
      </c>
      <c r="L22" s="78">
        <v>407696.06629</v>
      </c>
      <c r="M22" s="78">
        <v>0</v>
      </c>
      <c r="N22" s="78">
        <v>407696.06629</v>
      </c>
      <c r="O22" s="78">
        <v>328373.52142</v>
      </c>
      <c r="P22" s="79">
        <f>P23+P24+P29</f>
        <v>0</v>
      </c>
    </row>
    <row r="23" spans="1:16" s="5" customFormat="1" ht="10.5" customHeight="1">
      <c r="A23" s="82" t="s">
        <v>20</v>
      </c>
      <c r="B23" s="76" t="s">
        <v>4</v>
      </c>
      <c r="C23" s="77" t="s">
        <v>16</v>
      </c>
      <c r="D23" s="80">
        <v>218507.0244</v>
      </c>
      <c r="E23" s="78"/>
      <c r="F23" s="80">
        <v>38413.115470000004</v>
      </c>
      <c r="G23" s="78"/>
      <c r="H23" s="78">
        <f>F23+G23</f>
        <v>38413.115470000004</v>
      </c>
      <c r="I23" s="78">
        <f>D23-H23</f>
        <v>180093.90892999998</v>
      </c>
      <c r="J23" s="78">
        <v>208418.43589999998</v>
      </c>
      <c r="K23" s="78"/>
      <c r="L23" s="78">
        <v>40198.87465</v>
      </c>
      <c r="M23" s="78"/>
      <c r="N23" s="78">
        <v>40198.87465</v>
      </c>
      <c r="O23" s="78">
        <v>168219.56124999997</v>
      </c>
      <c r="P23" s="83"/>
    </row>
    <row r="24" spans="1:16" s="5" customFormat="1" ht="33.75" customHeight="1">
      <c r="A24" s="82" t="s">
        <v>21</v>
      </c>
      <c r="B24" s="76" t="s">
        <v>4</v>
      </c>
      <c r="C24" s="77" t="s">
        <v>17</v>
      </c>
      <c r="D24" s="80">
        <f>F24</f>
        <v>488896.74387</v>
      </c>
      <c r="E24" s="78"/>
      <c r="F24" s="80">
        <v>488896.74387</v>
      </c>
      <c r="G24" s="78"/>
      <c r="H24" s="78">
        <f aca="true" t="shared" si="2" ref="H24:H67">F24+G24</f>
        <v>488896.74387</v>
      </c>
      <c r="I24" s="78">
        <f aca="true" t="shared" si="3" ref="I24:I67">D24-H24</f>
        <v>0</v>
      </c>
      <c r="J24" s="78">
        <v>366468.97277</v>
      </c>
      <c r="K24" s="78"/>
      <c r="L24" s="78">
        <v>366468.97277</v>
      </c>
      <c r="M24" s="78"/>
      <c r="N24" s="78">
        <v>366468.97277</v>
      </c>
      <c r="O24" s="78">
        <v>0</v>
      </c>
      <c r="P24" s="83"/>
    </row>
    <row r="25" spans="1:16" s="5" customFormat="1" ht="8.25" customHeight="1">
      <c r="A25" s="84" t="s">
        <v>70</v>
      </c>
      <c r="B25" s="76" t="s">
        <v>4</v>
      </c>
      <c r="C25" s="77"/>
      <c r="D25" s="80"/>
      <c r="E25" s="78"/>
      <c r="F25" s="80"/>
      <c r="G25" s="79"/>
      <c r="H25" s="78">
        <f t="shared" si="2"/>
        <v>0</v>
      </c>
      <c r="I25" s="78">
        <f t="shared" si="3"/>
        <v>0</v>
      </c>
      <c r="J25" s="78"/>
      <c r="K25" s="78"/>
      <c r="L25" s="78"/>
      <c r="M25" s="78"/>
      <c r="N25" s="78">
        <v>0</v>
      </c>
      <c r="O25" s="78">
        <v>0</v>
      </c>
      <c r="P25" s="83"/>
    </row>
    <row r="26" spans="1:16" s="5" customFormat="1" ht="8.25" customHeight="1">
      <c r="A26" s="84" t="s">
        <v>71</v>
      </c>
      <c r="B26" s="76" t="s">
        <v>4</v>
      </c>
      <c r="C26" s="77"/>
      <c r="D26" s="80"/>
      <c r="E26" s="78"/>
      <c r="F26" s="80"/>
      <c r="G26" s="79"/>
      <c r="H26" s="78">
        <f t="shared" si="2"/>
        <v>0</v>
      </c>
      <c r="I26" s="78">
        <f t="shared" si="3"/>
        <v>0</v>
      </c>
      <c r="J26" s="78"/>
      <c r="K26" s="78"/>
      <c r="L26" s="78"/>
      <c r="M26" s="78"/>
      <c r="N26" s="78">
        <v>0</v>
      </c>
      <c r="O26" s="78">
        <v>0</v>
      </c>
      <c r="P26" s="83"/>
    </row>
    <row r="27" spans="1:16" s="5" customFormat="1" ht="8.25" customHeight="1">
      <c r="A27" s="84" t="s">
        <v>72</v>
      </c>
      <c r="B27" s="76" t="s">
        <v>4</v>
      </c>
      <c r="C27" s="77"/>
      <c r="D27" s="80">
        <f>F27</f>
        <v>122224.18598</v>
      </c>
      <c r="E27" s="78"/>
      <c r="F27" s="80">
        <v>122224.18598</v>
      </c>
      <c r="G27" s="79"/>
      <c r="H27" s="78">
        <f>F27+G27</f>
        <v>122224.18598</v>
      </c>
      <c r="I27" s="78">
        <f t="shared" si="3"/>
        <v>0</v>
      </c>
      <c r="J27" s="78">
        <v>91617.2432</v>
      </c>
      <c r="K27" s="78"/>
      <c r="L27" s="78">
        <v>91617.2432</v>
      </c>
      <c r="M27" s="78"/>
      <c r="N27" s="78">
        <v>91617.2432</v>
      </c>
      <c r="O27" s="78">
        <v>0</v>
      </c>
      <c r="P27" s="83"/>
    </row>
    <row r="28" spans="1:16" s="5" customFormat="1" ht="8.25" customHeight="1">
      <c r="A28" s="84" t="s">
        <v>73</v>
      </c>
      <c r="B28" s="76" t="s">
        <v>4</v>
      </c>
      <c r="C28" s="77"/>
      <c r="D28" s="80">
        <f>F28</f>
        <v>366672.55789</v>
      </c>
      <c r="E28" s="78"/>
      <c r="F28" s="80">
        <v>366672.55789</v>
      </c>
      <c r="G28" s="79"/>
      <c r="H28" s="78">
        <f t="shared" si="2"/>
        <v>366672.55789</v>
      </c>
      <c r="I28" s="78">
        <f t="shared" si="3"/>
        <v>0</v>
      </c>
      <c r="J28" s="78">
        <v>274851.72957</v>
      </c>
      <c r="K28" s="78"/>
      <c r="L28" s="78">
        <v>274851.72957</v>
      </c>
      <c r="M28" s="78"/>
      <c r="N28" s="78">
        <v>274851.72957</v>
      </c>
      <c r="O28" s="78">
        <v>0</v>
      </c>
      <c r="P28" s="83"/>
    </row>
    <row r="29" spans="1:18" s="5" customFormat="1" ht="16.5" customHeight="1">
      <c r="A29" s="82" t="s">
        <v>22</v>
      </c>
      <c r="B29" s="76" t="s">
        <v>4</v>
      </c>
      <c r="C29" s="77" t="s">
        <v>18</v>
      </c>
      <c r="D29" s="80">
        <v>196601.40355000002</v>
      </c>
      <c r="E29" s="78"/>
      <c r="F29" s="80">
        <v>4163.94835</v>
      </c>
      <c r="G29" s="86"/>
      <c r="H29" s="78">
        <f t="shared" si="2"/>
        <v>4163.94835</v>
      </c>
      <c r="I29" s="78">
        <f>D29-H29</f>
        <v>192437.45520000003</v>
      </c>
      <c r="J29" s="78">
        <v>161182.17904000002</v>
      </c>
      <c r="K29" s="78"/>
      <c r="L29" s="78">
        <v>1028.21887</v>
      </c>
      <c r="M29" s="78"/>
      <c r="N29" s="78">
        <v>1028.21887</v>
      </c>
      <c r="O29" s="78">
        <v>160153.96017</v>
      </c>
      <c r="P29" s="83"/>
      <c r="Q29" s="58"/>
      <c r="R29" s="58"/>
    </row>
    <row r="30" spans="1:16" s="5" customFormat="1" ht="16.5" customHeight="1">
      <c r="A30" s="81" t="s">
        <v>74</v>
      </c>
      <c r="B30" s="76" t="s">
        <v>4</v>
      </c>
      <c r="C30" s="77" t="s">
        <v>7</v>
      </c>
      <c r="D30" s="80">
        <f aca="true" t="shared" si="4" ref="D30:I30">D31+D32+D33+D34</f>
        <v>75365.90146000001</v>
      </c>
      <c r="E30" s="78">
        <f t="shared" si="4"/>
        <v>0</v>
      </c>
      <c r="F30" s="80">
        <f t="shared" si="4"/>
        <v>6626.01532</v>
      </c>
      <c r="G30" s="79">
        <f t="shared" si="4"/>
        <v>0</v>
      </c>
      <c r="H30" s="78">
        <f t="shared" si="4"/>
        <v>6626.01532</v>
      </c>
      <c r="I30" s="78">
        <f t="shared" si="4"/>
        <v>68739.88614</v>
      </c>
      <c r="J30" s="78">
        <v>65670.32183</v>
      </c>
      <c r="K30" s="78">
        <v>0</v>
      </c>
      <c r="L30" s="78">
        <v>7788.651610000001</v>
      </c>
      <c r="M30" s="78">
        <v>0</v>
      </c>
      <c r="N30" s="78">
        <v>7788.651610000001</v>
      </c>
      <c r="O30" s="78">
        <v>57881.67022</v>
      </c>
      <c r="P30" s="79">
        <f>P31+P32+P33+P34</f>
        <v>0</v>
      </c>
    </row>
    <row r="31" spans="1:16" s="5" customFormat="1" ht="8.25" customHeight="1">
      <c r="A31" s="82" t="s">
        <v>35</v>
      </c>
      <c r="B31" s="76" t="s">
        <v>4</v>
      </c>
      <c r="C31" s="77" t="s">
        <v>75</v>
      </c>
      <c r="D31" s="80">
        <v>1624.7172</v>
      </c>
      <c r="E31" s="78"/>
      <c r="F31" s="80">
        <v>292.69185000000004</v>
      </c>
      <c r="G31" s="79"/>
      <c r="H31" s="78">
        <f t="shared" si="2"/>
        <v>292.69185000000004</v>
      </c>
      <c r="I31" s="78">
        <f t="shared" si="3"/>
        <v>1332.02535</v>
      </c>
      <c r="J31" s="78">
        <v>1489.5415</v>
      </c>
      <c r="K31" s="78"/>
      <c r="L31" s="78">
        <v>284.08342</v>
      </c>
      <c r="M31" s="78"/>
      <c r="N31" s="78">
        <v>284.08342</v>
      </c>
      <c r="O31" s="78">
        <v>1205.45808</v>
      </c>
      <c r="P31" s="83"/>
    </row>
    <row r="32" spans="1:16" s="5" customFormat="1" ht="8.25" customHeight="1">
      <c r="A32" s="82" t="s">
        <v>79</v>
      </c>
      <c r="B32" s="76" t="s">
        <v>4</v>
      </c>
      <c r="C32" s="77" t="s">
        <v>76</v>
      </c>
      <c r="D32" s="80"/>
      <c r="E32" s="78"/>
      <c r="F32" s="80"/>
      <c r="G32" s="79"/>
      <c r="H32" s="78">
        <f t="shared" si="2"/>
        <v>0</v>
      </c>
      <c r="I32" s="78">
        <f t="shared" si="3"/>
        <v>0</v>
      </c>
      <c r="J32" s="78"/>
      <c r="K32" s="78"/>
      <c r="L32" s="78"/>
      <c r="M32" s="78"/>
      <c r="N32" s="78">
        <v>0</v>
      </c>
      <c r="O32" s="78">
        <v>0</v>
      </c>
      <c r="P32" s="83"/>
    </row>
    <row r="33" spans="1:16" s="5" customFormat="1" ht="16.5" customHeight="1">
      <c r="A33" s="82" t="s">
        <v>80</v>
      </c>
      <c r="B33" s="76" t="s">
        <v>4</v>
      </c>
      <c r="C33" s="77" t="s">
        <v>77</v>
      </c>
      <c r="D33" s="80"/>
      <c r="E33" s="78"/>
      <c r="F33" s="80"/>
      <c r="G33" s="79"/>
      <c r="H33" s="78">
        <f t="shared" si="2"/>
        <v>0</v>
      </c>
      <c r="I33" s="78">
        <f t="shared" si="3"/>
        <v>0</v>
      </c>
      <c r="J33" s="78"/>
      <c r="K33" s="78"/>
      <c r="L33" s="78"/>
      <c r="M33" s="78"/>
      <c r="N33" s="78">
        <v>0</v>
      </c>
      <c r="O33" s="78">
        <v>0</v>
      </c>
      <c r="P33" s="83"/>
    </row>
    <row r="34" spans="1:16" s="5" customFormat="1" ht="16.5" customHeight="1">
      <c r="A34" s="82" t="s">
        <v>36</v>
      </c>
      <c r="B34" s="76" t="s">
        <v>4</v>
      </c>
      <c r="C34" s="77" t="s">
        <v>78</v>
      </c>
      <c r="D34" s="80">
        <v>73741.18426000001</v>
      </c>
      <c r="E34" s="78"/>
      <c r="F34" s="80">
        <v>6333.32347</v>
      </c>
      <c r="G34" s="79"/>
      <c r="H34" s="78">
        <f t="shared" si="2"/>
        <v>6333.32347</v>
      </c>
      <c r="I34" s="78">
        <f t="shared" si="3"/>
        <v>67407.86079</v>
      </c>
      <c r="J34" s="78">
        <v>64180.78033</v>
      </c>
      <c r="K34" s="78"/>
      <c r="L34" s="78">
        <v>7504.568190000001</v>
      </c>
      <c r="M34" s="78"/>
      <c r="N34" s="78">
        <v>7504.568190000001</v>
      </c>
      <c r="O34" s="78">
        <v>56676.21214</v>
      </c>
      <c r="P34" s="83"/>
    </row>
    <row r="35" spans="1:18" s="5" customFormat="1" ht="8.25" customHeight="1">
      <c r="A35" s="81" t="s">
        <v>23</v>
      </c>
      <c r="B35" s="76" t="s">
        <v>4</v>
      </c>
      <c r="C35" s="77" t="s">
        <v>8</v>
      </c>
      <c r="D35" s="80">
        <f>D36+D37+D38</f>
        <v>711509.79003</v>
      </c>
      <c r="E35" s="85"/>
      <c r="F35" s="80">
        <f>F36+F37+F38</f>
        <v>102242.56737</v>
      </c>
      <c r="G35" s="80">
        <f>G36+G37+G38</f>
        <v>6921.64544</v>
      </c>
      <c r="H35" s="85">
        <f>H36+H37+H38</f>
        <v>109164.21281000001</v>
      </c>
      <c r="I35" s="85">
        <f>I36+I37+I38</f>
        <v>602345.57722</v>
      </c>
      <c r="J35" s="78">
        <v>644186.52027</v>
      </c>
      <c r="K35" s="78"/>
      <c r="L35" s="78">
        <v>96675.18802</v>
      </c>
      <c r="M35" s="78">
        <v>6272.23417</v>
      </c>
      <c r="N35" s="78">
        <v>102947.42219</v>
      </c>
      <c r="O35" s="78">
        <v>541239.09808</v>
      </c>
      <c r="P35" s="79">
        <f>P36+P37+P38</f>
        <v>0</v>
      </c>
      <c r="Q35" s="30"/>
      <c r="R35" s="30"/>
    </row>
    <row r="36" spans="1:18" s="5" customFormat="1" ht="8.25" customHeight="1">
      <c r="A36" s="82" t="s">
        <v>25</v>
      </c>
      <c r="B36" s="76" t="s">
        <v>4</v>
      </c>
      <c r="C36" s="77"/>
      <c r="D36" s="80">
        <v>109124.6453</v>
      </c>
      <c r="E36" s="85"/>
      <c r="F36" s="80">
        <v>12037.93257</v>
      </c>
      <c r="G36" s="80">
        <v>6921.64544</v>
      </c>
      <c r="H36" s="85">
        <f t="shared" si="2"/>
        <v>18959.57801</v>
      </c>
      <c r="I36" s="85">
        <f t="shared" si="3"/>
        <v>90165.06729</v>
      </c>
      <c r="J36" s="78">
        <v>99942.11172999999</v>
      </c>
      <c r="K36" s="78"/>
      <c r="L36" s="78">
        <v>13487.14771</v>
      </c>
      <c r="M36" s="78">
        <v>6272.23417</v>
      </c>
      <c r="N36" s="78">
        <v>19759.38188</v>
      </c>
      <c r="O36" s="78">
        <v>80182.72984999999</v>
      </c>
      <c r="P36" s="83"/>
      <c r="Q36" s="30"/>
      <c r="R36" s="30"/>
    </row>
    <row r="37" spans="1:16" s="5" customFormat="1" ht="8.25" customHeight="1">
      <c r="A37" s="82" t="s">
        <v>83</v>
      </c>
      <c r="B37" s="76" t="s">
        <v>4</v>
      </c>
      <c r="C37" s="77"/>
      <c r="D37" s="80">
        <v>132639.89988</v>
      </c>
      <c r="E37" s="85"/>
      <c r="F37" s="80">
        <v>31084.901659999996</v>
      </c>
      <c r="G37" s="85"/>
      <c r="H37" s="85">
        <f t="shared" si="2"/>
        <v>31084.901659999996</v>
      </c>
      <c r="I37" s="85">
        <f t="shared" si="3"/>
        <v>101554.99822000001</v>
      </c>
      <c r="J37" s="78">
        <v>125779.35969</v>
      </c>
      <c r="K37" s="78"/>
      <c r="L37" s="78">
        <v>29919.50915</v>
      </c>
      <c r="M37" s="78"/>
      <c r="N37" s="78">
        <v>29919.50915</v>
      </c>
      <c r="O37" s="78">
        <v>95859.85054</v>
      </c>
      <c r="P37" s="83"/>
    </row>
    <row r="38" spans="1:16" s="5" customFormat="1" ht="8.25" customHeight="1">
      <c r="A38" s="82" t="s">
        <v>81</v>
      </c>
      <c r="B38" s="76" t="s">
        <v>4</v>
      </c>
      <c r="C38" s="77"/>
      <c r="D38" s="80">
        <v>469745.24485</v>
      </c>
      <c r="E38" s="85"/>
      <c r="F38" s="80">
        <v>59119.73314000001</v>
      </c>
      <c r="G38" s="85"/>
      <c r="H38" s="85">
        <f t="shared" si="2"/>
        <v>59119.73314000001</v>
      </c>
      <c r="I38" s="85">
        <f t="shared" si="3"/>
        <v>410625.51171</v>
      </c>
      <c r="J38" s="78">
        <v>418465.04885</v>
      </c>
      <c r="K38" s="78"/>
      <c r="L38" s="78">
        <v>53268.53116</v>
      </c>
      <c r="M38" s="78"/>
      <c r="N38" s="78">
        <v>53268.53116</v>
      </c>
      <c r="O38" s="78">
        <v>365196.51769</v>
      </c>
      <c r="P38" s="83"/>
    </row>
    <row r="39" spans="1:16" s="93" customFormat="1" ht="16.5" customHeight="1">
      <c r="A39" s="105" t="s">
        <v>82</v>
      </c>
      <c r="B39" s="90" t="s">
        <v>24</v>
      </c>
      <c r="C39" s="91"/>
      <c r="D39" s="87">
        <f>SUM(D40:D42)</f>
        <v>1089.234</v>
      </c>
      <c r="E39" s="87"/>
      <c r="F39" s="87">
        <v>159.62</v>
      </c>
      <c r="G39" s="87">
        <v>7.1</v>
      </c>
      <c r="H39" s="80">
        <f>F39+G39</f>
        <v>166.72</v>
      </c>
      <c r="I39" s="80">
        <f>D39-H39</f>
        <v>922.5139999999999</v>
      </c>
      <c r="J39" s="80">
        <v>1117.4368333333334</v>
      </c>
      <c r="K39" s="80"/>
      <c r="L39" s="80">
        <v>160.4016666666667</v>
      </c>
      <c r="M39" s="80">
        <v>8</v>
      </c>
      <c r="N39" s="80">
        <v>168.4016666666667</v>
      </c>
      <c r="O39" s="80">
        <v>949.0351666666668</v>
      </c>
      <c r="P39" s="92"/>
    </row>
    <row r="40" spans="1:16" s="93" customFormat="1" ht="8.25" customHeight="1">
      <c r="A40" s="105" t="s">
        <v>25</v>
      </c>
      <c r="B40" s="90" t="s">
        <v>24</v>
      </c>
      <c r="C40" s="91"/>
      <c r="D40" s="87">
        <f>116.182</f>
        <v>116.182</v>
      </c>
      <c r="E40" s="87"/>
      <c r="F40" s="87">
        <v>14.08</v>
      </c>
      <c r="G40" s="87">
        <v>7.1</v>
      </c>
      <c r="H40" s="80">
        <f>F40+G40</f>
        <v>21.18</v>
      </c>
      <c r="I40" s="80">
        <f>D40-H40</f>
        <v>95.00200000000001</v>
      </c>
      <c r="J40" s="80">
        <v>125.98500000000004</v>
      </c>
      <c r="K40" s="80"/>
      <c r="L40" s="80">
        <v>23.1016666666667</v>
      </c>
      <c r="M40" s="80">
        <v>8</v>
      </c>
      <c r="N40" s="80">
        <v>31.1016666666667</v>
      </c>
      <c r="O40" s="80">
        <v>94.88333333333334</v>
      </c>
      <c r="P40" s="92"/>
    </row>
    <row r="41" spans="1:16" s="93" customFormat="1" ht="8.25" customHeight="1">
      <c r="A41" s="105" t="s">
        <v>83</v>
      </c>
      <c r="B41" s="90" t="s">
        <v>24</v>
      </c>
      <c r="C41" s="91"/>
      <c r="D41" s="87">
        <f>184.55+14.9</f>
        <v>199.45000000000002</v>
      </c>
      <c r="E41" s="87"/>
      <c r="F41" s="87">
        <v>45.57</v>
      </c>
      <c r="G41" s="87"/>
      <c r="H41" s="80">
        <f>F41+G41</f>
        <v>45.57</v>
      </c>
      <c r="I41" s="80">
        <f>D41-H41</f>
        <v>153.88000000000002</v>
      </c>
      <c r="J41" s="80">
        <v>211.22</v>
      </c>
      <c r="K41" s="80"/>
      <c r="L41" s="80">
        <v>48.504999999999995</v>
      </c>
      <c r="M41" s="80"/>
      <c r="N41" s="80">
        <v>48.504999999999995</v>
      </c>
      <c r="O41" s="80">
        <v>162.715</v>
      </c>
      <c r="P41" s="92"/>
    </row>
    <row r="42" spans="1:16" s="93" customFormat="1" ht="8.25" customHeight="1">
      <c r="A42" s="105" t="s">
        <v>81</v>
      </c>
      <c r="B42" s="90" t="s">
        <v>24</v>
      </c>
      <c r="C42" s="91"/>
      <c r="D42" s="87">
        <f>730.842+39.2+3.56</f>
        <v>773.602</v>
      </c>
      <c r="E42" s="87"/>
      <c r="F42" s="87">
        <v>99.97</v>
      </c>
      <c r="G42" s="87"/>
      <c r="H42" s="80">
        <f>F42+G42</f>
        <v>99.97</v>
      </c>
      <c r="I42" s="80">
        <f>D42-H42</f>
        <v>673.632</v>
      </c>
      <c r="J42" s="80">
        <v>780.2318333333333</v>
      </c>
      <c r="K42" s="80"/>
      <c r="L42" s="80">
        <v>88.79500000000002</v>
      </c>
      <c r="M42" s="80"/>
      <c r="N42" s="80">
        <v>88.79500000000002</v>
      </c>
      <c r="O42" s="80">
        <v>691.4368333333332</v>
      </c>
      <c r="P42" s="92"/>
    </row>
    <row r="43" spans="1:19" s="93" customFormat="1" ht="50.25" customHeight="1">
      <c r="A43" s="89" t="s">
        <v>116</v>
      </c>
      <c r="B43" s="90" t="s">
        <v>4</v>
      </c>
      <c r="C43" s="91" t="s">
        <v>26</v>
      </c>
      <c r="D43" s="80">
        <v>215410.88144000003</v>
      </c>
      <c r="E43" s="80"/>
      <c r="F43" s="80">
        <v>30903.657919999998</v>
      </c>
      <c r="G43" s="80">
        <v>2055.9115</v>
      </c>
      <c r="H43" s="80">
        <f t="shared" si="2"/>
        <v>32959.56942</v>
      </c>
      <c r="I43" s="80">
        <f t="shared" si="3"/>
        <v>182451.31202</v>
      </c>
      <c r="J43" s="80">
        <v>192675.28837000002</v>
      </c>
      <c r="K43" s="80"/>
      <c r="L43" s="80">
        <v>28926.24593</v>
      </c>
      <c r="M43" s="80">
        <v>1841.3957100000002</v>
      </c>
      <c r="N43" s="80">
        <v>30767.64164</v>
      </c>
      <c r="O43" s="80">
        <v>161907.64673000004</v>
      </c>
      <c r="P43" s="92"/>
      <c r="S43" s="94"/>
    </row>
    <row r="44" spans="1:19" s="93" customFormat="1" ht="13.5" customHeight="1">
      <c r="A44" s="89" t="s">
        <v>84</v>
      </c>
      <c r="B44" s="90" t="s">
        <v>4</v>
      </c>
      <c r="C44" s="91" t="s">
        <v>27</v>
      </c>
      <c r="D44" s="80">
        <v>332455.50437</v>
      </c>
      <c r="E44" s="80"/>
      <c r="F44" s="80">
        <v>72883.04123999999</v>
      </c>
      <c r="G44" s="87">
        <v>55.6924</v>
      </c>
      <c r="H44" s="80">
        <f t="shared" si="2"/>
        <v>72938.73363999999</v>
      </c>
      <c r="I44" s="80">
        <f t="shared" si="3"/>
        <v>259516.77073</v>
      </c>
      <c r="J44" s="80">
        <v>316350.95692</v>
      </c>
      <c r="K44" s="80"/>
      <c r="L44" s="80">
        <v>61430.57213</v>
      </c>
      <c r="M44" s="80">
        <v>53.56109</v>
      </c>
      <c r="N44" s="80">
        <v>61484.13322</v>
      </c>
      <c r="O44" s="80">
        <v>254866.8237</v>
      </c>
      <c r="P44" s="92"/>
      <c r="S44" s="94"/>
    </row>
    <row r="45" spans="1:19" s="93" customFormat="1" ht="8.25" customHeight="1">
      <c r="A45" s="89" t="s">
        <v>91</v>
      </c>
      <c r="B45" s="90" t="s">
        <v>4</v>
      </c>
      <c r="C45" s="91" t="s">
        <v>28</v>
      </c>
      <c r="D45" s="80">
        <f>D46+D47</f>
        <v>90667.74333</v>
      </c>
      <c r="E45" s="80">
        <f aca="true" t="shared" si="5" ref="E45:P45">E46+E47</f>
        <v>0</v>
      </c>
      <c r="F45" s="80">
        <f t="shared" si="5"/>
        <v>29824.88204</v>
      </c>
      <c r="G45" s="95">
        <f t="shared" si="5"/>
        <v>0</v>
      </c>
      <c r="H45" s="80">
        <f t="shared" si="5"/>
        <v>29824.88204</v>
      </c>
      <c r="I45" s="80">
        <f t="shared" si="5"/>
        <v>60842.86129</v>
      </c>
      <c r="J45" s="80">
        <v>136134.12282999998</v>
      </c>
      <c r="K45" s="80">
        <v>0</v>
      </c>
      <c r="L45" s="80">
        <v>27648.00924</v>
      </c>
      <c r="M45" s="80">
        <v>0</v>
      </c>
      <c r="N45" s="80">
        <v>27648.00924</v>
      </c>
      <c r="O45" s="80">
        <v>108486.11358999998</v>
      </c>
      <c r="P45" s="92">
        <f t="shared" si="5"/>
        <v>0</v>
      </c>
      <c r="S45" s="94"/>
    </row>
    <row r="46" spans="1:16" s="93" customFormat="1" ht="8.25" customHeight="1">
      <c r="A46" s="105" t="s">
        <v>92</v>
      </c>
      <c r="B46" s="90" t="s">
        <v>4</v>
      </c>
      <c r="C46" s="91" t="s">
        <v>85</v>
      </c>
      <c r="D46" s="80">
        <v>90667.74333</v>
      </c>
      <c r="E46" s="80"/>
      <c r="F46" s="80">
        <v>29824.88204</v>
      </c>
      <c r="G46" s="95"/>
      <c r="H46" s="80">
        <f t="shared" si="2"/>
        <v>29824.88204</v>
      </c>
      <c r="I46" s="80">
        <f t="shared" si="3"/>
        <v>60842.86129</v>
      </c>
      <c r="J46" s="80">
        <v>136134.12282999998</v>
      </c>
      <c r="K46" s="80"/>
      <c r="L46" s="80">
        <v>27648.00924</v>
      </c>
      <c r="M46" s="80"/>
      <c r="N46" s="80">
        <v>27648.00924</v>
      </c>
      <c r="O46" s="80">
        <v>108486.11358999998</v>
      </c>
      <c r="P46" s="92"/>
    </row>
    <row r="47" spans="1:16" s="93" customFormat="1" ht="8.25" customHeight="1">
      <c r="A47" s="105" t="s">
        <v>93</v>
      </c>
      <c r="B47" s="90" t="s">
        <v>4</v>
      </c>
      <c r="C47" s="91" t="s">
        <v>86</v>
      </c>
      <c r="D47" s="80"/>
      <c r="E47" s="80"/>
      <c r="F47" s="80"/>
      <c r="G47" s="95"/>
      <c r="H47" s="80">
        <f t="shared" si="2"/>
        <v>0</v>
      </c>
      <c r="I47" s="80">
        <f t="shared" si="3"/>
        <v>0</v>
      </c>
      <c r="J47" s="80"/>
      <c r="K47" s="80"/>
      <c r="L47" s="80"/>
      <c r="M47" s="80"/>
      <c r="N47" s="80">
        <v>0</v>
      </c>
      <c r="O47" s="80">
        <v>0</v>
      </c>
      <c r="P47" s="92"/>
    </row>
    <row r="48" spans="1:16" s="93" customFormat="1" ht="16.5" customHeight="1">
      <c r="A48" s="89" t="s">
        <v>94</v>
      </c>
      <c r="B48" s="90" t="s">
        <v>4</v>
      </c>
      <c r="C48" s="91" t="s">
        <v>87</v>
      </c>
      <c r="D48" s="80">
        <v>84862.12426</v>
      </c>
      <c r="E48" s="80"/>
      <c r="F48" s="80">
        <v>777.55261</v>
      </c>
      <c r="G48" s="80">
        <v>13.710510000000001</v>
      </c>
      <c r="H48" s="80">
        <f t="shared" si="2"/>
        <v>791.26312</v>
      </c>
      <c r="I48" s="80">
        <f t="shared" si="3"/>
        <v>84070.86114</v>
      </c>
      <c r="J48" s="80">
        <v>42631.55605</v>
      </c>
      <c r="K48" s="80"/>
      <c r="L48" s="80">
        <v>812.8366500000001</v>
      </c>
      <c r="M48" s="80">
        <v>31.120730000000002</v>
      </c>
      <c r="N48" s="80">
        <v>843.9573800000001</v>
      </c>
      <c r="O48" s="80">
        <v>41787.59867</v>
      </c>
      <c r="P48" s="92"/>
    </row>
    <row r="49" spans="1:16" s="93" customFormat="1" ht="24" customHeight="1">
      <c r="A49" s="89" t="s">
        <v>95</v>
      </c>
      <c r="B49" s="90" t="s">
        <v>4</v>
      </c>
      <c r="C49" s="91" t="s">
        <v>88</v>
      </c>
      <c r="D49" s="80">
        <v>135193.33197</v>
      </c>
      <c r="E49" s="80"/>
      <c r="F49" s="80">
        <v>14861.72349</v>
      </c>
      <c r="G49" s="80">
        <v>273.13311000000004</v>
      </c>
      <c r="H49" s="80">
        <f t="shared" si="2"/>
        <v>15134.856600000001</v>
      </c>
      <c r="I49" s="80">
        <f t="shared" si="3"/>
        <v>120058.47537</v>
      </c>
      <c r="J49" s="80">
        <v>149779.39666</v>
      </c>
      <c r="K49" s="80"/>
      <c r="L49" s="80">
        <v>18599.506749999997</v>
      </c>
      <c r="M49" s="80">
        <v>183.90922</v>
      </c>
      <c r="N49" s="80">
        <v>18783.41597</v>
      </c>
      <c r="O49" s="80">
        <v>130995.98069</v>
      </c>
      <c r="P49" s="92"/>
    </row>
    <row r="50" spans="1:16" s="93" customFormat="1" ht="14.25" customHeight="1">
      <c r="A50" s="89" t="s">
        <v>90</v>
      </c>
      <c r="B50" s="90" t="s">
        <v>4</v>
      </c>
      <c r="C50" s="91" t="s">
        <v>89</v>
      </c>
      <c r="D50" s="80">
        <v>866718.7335999999</v>
      </c>
      <c r="E50" s="80"/>
      <c r="F50" s="80">
        <v>18968.131269999998</v>
      </c>
      <c r="G50" s="80">
        <v>2066.25382</v>
      </c>
      <c r="H50" s="80">
        <f t="shared" si="2"/>
        <v>21034.385089999996</v>
      </c>
      <c r="I50" s="80">
        <f t="shared" si="3"/>
        <v>845684.3485099999</v>
      </c>
      <c r="J50" s="80">
        <v>730042.1263900002</v>
      </c>
      <c r="K50" s="80"/>
      <c r="L50" s="80">
        <v>21464.359890000003</v>
      </c>
      <c r="M50" s="80">
        <v>3540.12099</v>
      </c>
      <c r="N50" s="80">
        <v>25004.480880000003</v>
      </c>
      <c r="O50" s="80">
        <v>705037.6455100002</v>
      </c>
      <c r="P50" s="95"/>
    </row>
    <row r="51" spans="1:16" s="93" customFormat="1" ht="32.25" customHeight="1">
      <c r="A51" s="106" t="s">
        <v>96</v>
      </c>
      <c r="B51" s="107" t="s">
        <v>4</v>
      </c>
      <c r="C51" s="91" t="s">
        <v>29</v>
      </c>
      <c r="D51" s="80">
        <f aca="true" t="shared" si="6" ref="D51:I51">D52+D53+D54+D55+D56</f>
        <v>300709.52624000004</v>
      </c>
      <c r="E51" s="80">
        <f t="shared" si="6"/>
        <v>0</v>
      </c>
      <c r="F51" s="80">
        <f>F52+F53+F54+F55+F56</f>
        <v>84993.23033</v>
      </c>
      <c r="G51" s="80">
        <f>G52+G53+G54+G55+G56</f>
        <v>86899.55819000001</v>
      </c>
      <c r="H51" s="80">
        <f t="shared" si="6"/>
        <v>171892.78852</v>
      </c>
      <c r="I51" s="80">
        <f t="shared" si="6"/>
        <v>128816.73772000005</v>
      </c>
      <c r="J51" s="80">
        <v>569965.21686</v>
      </c>
      <c r="K51" s="80">
        <v>0</v>
      </c>
      <c r="L51" s="80">
        <v>51231.70609000001</v>
      </c>
      <c r="M51" s="80">
        <v>89991.96332000001</v>
      </c>
      <c r="N51" s="80">
        <v>141223.66941000003</v>
      </c>
      <c r="O51" s="80">
        <v>428741.54745000013</v>
      </c>
      <c r="P51" s="95">
        <f>P52+P53+P54+P55+P56</f>
        <v>0</v>
      </c>
    </row>
    <row r="52" spans="1:16" s="93" customFormat="1" ht="8.25" customHeight="1">
      <c r="A52" s="89" t="s">
        <v>97</v>
      </c>
      <c r="B52" s="90" t="s">
        <v>4</v>
      </c>
      <c r="C52" s="91" t="s">
        <v>30</v>
      </c>
      <c r="D52" s="87"/>
      <c r="E52" s="87"/>
      <c r="F52" s="80"/>
      <c r="G52" s="95"/>
      <c r="H52" s="80">
        <f t="shared" si="2"/>
        <v>0</v>
      </c>
      <c r="I52" s="80">
        <f t="shared" si="3"/>
        <v>0</v>
      </c>
      <c r="J52" s="80"/>
      <c r="K52" s="80"/>
      <c r="L52" s="80"/>
      <c r="M52" s="80"/>
      <c r="N52" s="80">
        <v>0</v>
      </c>
      <c r="O52" s="80">
        <v>0</v>
      </c>
      <c r="P52" s="92"/>
    </row>
    <row r="53" spans="1:16" s="93" customFormat="1" ht="8.25" customHeight="1">
      <c r="A53" s="89" t="s">
        <v>37</v>
      </c>
      <c r="B53" s="90" t="s">
        <v>4</v>
      </c>
      <c r="C53" s="91" t="s">
        <v>98</v>
      </c>
      <c r="D53" s="87">
        <f>F53+G53</f>
        <v>132164.065</v>
      </c>
      <c r="E53" s="87"/>
      <c r="F53" s="80">
        <v>53490.05075</v>
      </c>
      <c r="G53" s="80">
        <v>78674.01425000001</v>
      </c>
      <c r="H53" s="80">
        <f t="shared" si="2"/>
        <v>132164.065</v>
      </c>
      <c r="I53" s="80">
        <f t="shared" si="3"/>
        <v>0</v>
      </c>
      <c r="J53" s="80">
        <v>117559.10653</v>
      </c>
      <c r="K53" s="80"/>
      <c r="L53" s="80">
        <v>34061.041</v>
      </c>
      <c r="M53" s="80">
        <v>83498.06553</v>
      </c>
      <c r="N53" s="80">
        <v>117559.10653</v>
      </c>
      <c r="O53" s="80">
        <v>0</v>
      </c>
      <c r="P53" s="92"/>
    </row>
    <row r="54" spans="1:16" s="93" customFormat="1" ht="8.25" customHeight="1">
      <c r="A54" s="89" t="s">
        <v>102</v>
      </c>
      <c r="B54" s="90" t="s">
        <v>4</v>
      </c>
      <c r="C54" s="91" t="s">
        <v>99</v>
      </c>
      <c r="D54" s="87"/>
      <c r="E54" s="87"/>
      <c r="F54" s="80"/>
      <c r="G54" s="88"/>
      <c r="H54" s="80">
        <f>F54+G54</f>
        <v>0</v>
      </c>
      <c r="I54" s="80">
        <f t="shared" si="3"/>
        <v>0</v>
      </c>
      <c r="J54" s="80"/>
      <c r="K54" s="80"/>
      <c r="L54" s="80"/>
      <c r="M54" s="80"/>
      <c r="N54" s="80">
        <v>0</v>
      </c>
      <c r="O54" s="80">
        <v>0</v>
      </c>
      <c r="P54" s="92"/>
    </row>
    <row r="55" spans="1:16" s="93" customFormat="1" ht="8.25" customHeight="1">
      <c r="A55" s="89" t="s">
        <v>103</v>
      </c>
      <c r="B55" s="90" t="s">
        <v>4</v>
      </c>
      <c r="C55" s="91" t="s">
        <v>100</v>
      </c>
      <c r="D55" s="80">
        <v>8619.290139999997</v>
      </c>
      <c r="E55" s="80"/>
      <c r="F55" s="80">
        <v>1042.1423100000002</v>
      </c>
      <c r="G55" s="80">
        <v>95.90620999999999</v>
      </c>
      <c r="H55" s="80">
        <f>F55+G55</f>
        <v>1138.0485200000003</v>
      </c>
      <c r="I55" s="80">
        <f t="shared" si="3"/>
        <v>7481.241619999997</v>
      </c>
      <c r="J55" s="80">
        <v>7040.609820000001</v>
      </c>
      <c r="K55" s="80"/>
      <c r="L55" s="80">
        <v>874.5695800000001</v>
      </c>
      <c r="M55" s="80">
        <v>275.05934</v>
      </c>
      <c r="N55" s="80">
        <v>1149.62892</v>
      </c>
      <c r="O55" s="80">
        <v>5890.9809000000005</v>
      </c>
      <c r="P55" s="92"/>
    </row>
    <row r="56" spans="1:16" s="93" customFormat="1" ht="8.25" customHeight="1">
      <c r="A56" s="89" t="s">
        <v>104</v>
      </c>
      <c r="B56" s="90" t="s">
        <v>4</v>
      </c>
      <c r="C56" s="91" t="s">
        <v>101</v>
      </c>
      <c r="D56" s="80">
        <v>159926.17110000004</v>
      </c>
      <c r="E56" s="80"/>
      <c r="F56" s="80">
        <v>30461.037269999997</v>
      </c>
      <c r="G56" s="80">
        <v>8129.63773</v>
      </c>
      <c r="H56" s="80">
        <f t="shared" si="2"/>
        <v>38590.674999999996</v>
      </c>
      <c r="I56" s="80">
        <f>D56-H56</f>
        <v>121335.49610000005</v>
      </c>
      <c r="J56" s="80">
        <v>445365.5005100001</v>
      </c>
      <c r="K56" s="80"/>
      <c r="L56" s="80">
        <v>16296.09551000001</v>
      </c>
      <c r="M56" s="80">
        <v>6218.83845</v>
      </c>
      <c r="N56" s="80">
        <v>22514.93396000001</v>
      </c>
      <c r="O56" s="80">
        <v>422850.5665500001</v>
      </c>
      <c r="P56" s="95"/>
    </row>
    <row r="57" spans="1:22" s="93" customFormat="1" ht="8.25" customHeight="1">
      <c r="A57" s="108" t="s">
        <v>105</v>
      </c>
      <c r="B57" s="90" t="s">
        <v>4</v>
      </c>
      <c r="C57" s="91" t="s">
        <v>31</v>
      </c>
      <c r="D57" s="80">
        <v>13155.613720000001</v>
      </c>
      <c r="E57" s="80"/>
      <c r="F57" s="80">
        <v>0</v>
      </c>
      <c r="G57" s="80">
        <v>5210.912174000001</v>
      </c>
      <c r="H57" s="80">
        <f t="shared" si="2"/>
        <v>5210.912174000001</v>
      </c>
      <c r="I57" s="80">
        <f>D57-H57</f>
        <v>7944.701546</v>
      </c>
      <c r="J57" s="80">
        <v>37825.67945</v>
      </c>
      <c r="K57" s="80"/>
      <c r="L57" s="80">
        <v>1440.6199000000024</v>
      </c>
      <c r="M57" s="80">
        <v>15348.3687375</v>
      </c>
      <c r="N57" s="80">
        <v>16788.988637500002</v>
      </c>
      <c r="O57" s="80">
        <v>21036.6908125</v>
      </c>
      <c r="P57" s="92"/>
      <c r="Q57" s="94"/>
      <c r="R57" s="109"/>
      <c r="S57" s="109"/>
      <c r="T57" s="110"/>
      <c r="U57" s="94"/>
      <c r="V57" s="94"/>
    </row>
    <row r="58" spans="1:22" s="115" customFormat="1" ht="9.75">
      <c r="A58" s="111" t="s">
        <v>34</v>
      </c>
      <c r="B58" s="112"/>
      <c r="C58" s="112"/>
      <c r="D58" s="135"/>
      <c r="E58" s="135"/>
      <c r="F58" s="135"/>
      <c r="G58" s="135"/>
      <c r="H58" s="135"/>
      <c r="I58" s="135"/>
      <c r="J58" s="80"/>
      <c r="K58" s="80"/>
      <c r="L58" s="80"/>
      <c r="M58" s="80"/>
      <c r="N58" s="80"/>
      <c r="O58" s="80"/>
      <c r="P58" s="113"/>
      <c r="Q58" s="114"/>
      <c r="R58" s="114"/>
      <c r="S58" s="114"/>
      <c r="T58" s="110"/>
      <c r="U58" s="110"/>
      <c r="V58" s="114"/>
    </row>
    <row r="59" spans="1:22" s="93" customFormat="1" ht="8.25" customHeight="1">
      <c r="A59" s="106" t="s">
        <v>41</v>
      </c>
      <c r="B59" s="107" t="s">
        <v>4</v>
      </c>
      <c r="C59" s="91" t="s">
        <v>32</v>
      </c>
      <c r="D59" s="80">
        <f>D21-D60</f>
        <v>3203473.22374</v>
      </c>
      <c r="E59" s="80"/>
      <c r="F59" s="80">
        <f>F21-F60</f>
        <v>788364.3843000002</v>
      </c>
      <c r="G59" s="80">
        <f>G21-G60</f>
        <v>7614.146740000002</v>
      </c>
      <c r="H59" s="80">
        <f t="shared" si="2"/>
        <v>795978.5310400001</v>
      </c>
      <c r="I59" s="80">
        <f t="shared" si="3"/>
        <v>2407494.6926999995</v>
      </c>
      <c r="J59" s="80">
        <v>2800823.9184900005</v>
      </c>
      <c r="K59" s="80"/>
      <c r="L59" s="80">
        <v>646431.80517</v>
      </c>
      <c r="M59" s="80">
        <v>5974.667929999999</v>
      </c>
      <c r="N59" s="80">
        <v>652406.4731</v>
      </c>
      <c r="O59" s="80">
        <v>2148417.4453900005</v>
      </c>
      <c r="P59" s="92"/>
      <c r="R59" s="109"/>
      <c r="S59" s="109"/>
      <c r="T59" s="94"/>
      <c r="U59" s="109"/>
      <c r="V59" s="109"/>
    </row>
    <row r="60" spans="1:22" s="93" customFormat="1" ht="8.25" customHeight="1">
      <c r="A60" s="108" t="s">
        <v>42</v>
      </c>
      <c r="B60" s="90" t="s">
        <v>4</v>
      </c>
      <c r="C60" s="91" t="s">
        <v>33</v>
      </c>
      <c r="D60" s="80">
        <v>212715.95854</v>
      </c>
      <c r="E60" s="80"/>
      <c r="F60" s="80">
        <v>20196.99465</v>
      </c>
      <c r="G60" s="80">
        <v>3772.20004</v>
      </c>
      <c r="H60" s="80">
        <f t="shared" si="2"/>
        <v>23969.19469</v>
      </c>
      <c r="I60" s="80">
        <f t="shared" si="3"/>
        <v>188746.76385</v>
      </c>
      <c r="J60" s="80">
        <v>212715.95854</v>
      </c>
      <c r="K60" s="80"/>
      <c r="L60" s="80">
        <v>24609.63134</v>
      </c>
      <c r="M60" s="80">
        <v>5947.6739800000005</v>
      </c>
      <c r="N60" s="80">
        <v>30557.30532</v>
      </c>
      <c r="O60" s="80">
        <v>182158.65321999998</v>
      </c>
      <c r="P60" s="92"/>
      <c r="U60" s="109"/>
      <c r="V60" s="109"/>
    </row>
    <row r="61" spans="1:16" s="93" customFormat="1" ht="34.5" customHeight="1">
      <c r="A61" s="108" t="s">
        <v>59</v>
      </c>
      <c r="B61" s="90" t="s">
        <v>4</v>
      </c>
      <c r="C61" s="91" t="s">
        <v>38</v>
      </c>
      <c r="D61" s="95"/>
      <c r="E61" s="95"/>
      <c r="F61" s="80"/>
      <c r="G61" s="95"/>
      <c r="H61" s="80">
        <f t="shared" si="2"/>
        <v>0</v>
      </c>
      <c r="I61" s="80">
        <f t="shared" si="3"/>
        <v>0</v>
      </c>
      <c r="J61" s="80"/>
      <c r="K61" s="80"/>
      <c r="L61" s="80"/>
      <c r="M61" s="80"/>
      <c r="N61" s="80">
        <v>0</v>
      </c>
      <c r="O61" s="80">
        <v>0</v>
      </c>
      <c r="P61" s="92"/>
    </row>
    <row r="62" spans="1:16" s="93" customFormat="1" ht="16.5" customHeight="1">
      <c r="A62" s="116" t="s">
        <v>115</v>
      </c>
      <c r="B62" s="107" t="s">
        <v>4</v>
      </c>
      <c r="C62" s="91" t="s">
        <v>39</v>
      </c>
      <c r="D62" s="80">
        <f aca="true" t="shared" si="7" ref="D62:P62">D63+D64+D65+D66</f>
        <v>300099.17163</v>
      </c>
      <c r="E62" s="95">
        <f t="shared" si="7"/>
        <v>0</v>
      </c>
      <c r="F62" s="80">
        <f t="shared" si="7"/>
        <v>39948.768690000004</v>
      </c>
      <c r="G62" s="95">
        <f t="shared" si="7"/>
        <v>0</v>
      </c>
      <c r="H62" s="80">
        <f t="shared" si="7"/>
        <v>39948.768690000004</v>
      </c>
      <c r="I62" s="80">
        <f t="shared" si="7"/>
        <v>260150.40294000003</v>
      </c>
      <c r="J62" s="80">
        <v>295844.05249</v>
      </c>
      <c r="K62" s="80">
        <v>0</v>
      </c>
      <c r="L62" s="80">
        <v>36974.665310000004</v>
      </c>
      <c r="M62" s="80">
        <v>0</v>
      </c>
      <c r="N62" s="80">
        <v>36974.665310000004</v>
      </c>
      <c r="O62" s="80">
        <v>258869.38718000002</v>
      </c>
      <c r="P62" s="95">
        <f t="shared" si="7"/>
        <v>0</v>
      </c>
    </row>
    <row r="63" spans="1:16" s="93" customFormat="1" ht="7.5" customHeight="1">
      <c r="A63" s="89" t="s">
        <v>44</v>
      </c>
      <c r="B63" s="90" t="s">
        <v>4</v>
      </c>
      <c r="C63" s="91"/>
      <c r="D63" s="80">
        <v>87296.40455</v>
      </c>
      <c r="E63" s="95"/>
      <c r="F63" s="80">
        <v>17350.35024</v>
      </c>
      <c r="G63" s="95"/>
      <c r="H63" s="80">
        <f t="shared" si="2"/>
        <v>17350.35024</v>
      </c>
      <c r="I63" s="80">
        <f t="shared" si="3"/>
        <v>69946.05431</v>
      </c>
      <c r="J63" s="80">
        <v>98189.35118</v>
      </c>
      <c r="K63" s="80"/>
      <c r="L63" s="80">
        <v>15413.35308</v>
      </c>
      <c r="M63" s="80"/>
      <c r="N63" s="80">
        <v>15413.35308</v>
      </c>
      <c r="O63" s="80">
        <v>82775.9981</v>
      </c>
      <c r="P63" s="92"/>
    </row>
    <row r="64" spans="1:16" s="93" customFormat="1" ht="15" customHeight="1">
      <c r="A64" s="89" t="s">
        <v>114</v>
      </c>
      <c r="B64" s="90" t="s">
        <v>4</v>
      </c>
      <c r="C64" s="91"/>
      <c r="D64" s="80">
        <v>139061.58282</v>
      </c>
      <c r="E64" s="95"/>
      <c r="F64" s="80">
        <v>16265.09498</v>
      </c>
      <c r="G64" s="95"/>
      <c r="H64" s="80">
        <f t="shared" si="2"/>
        <v>16265.09498</v>
      </c>
      <c r="I64" s="80">
        <f t="shared" si="3"/>
        <v>122796.48784000002</v>
      </c>
      <c r="J64" s="80">
        <v>133473.92098</v>
      </c>
      <c r="K64" s="80"/>
      <c r="L64" s="80">
        <v>14056.744040000001</v>
      </c>
      <c r="M64" s="80"/>
      <c r="N64" s="80">
        <v>14056.744040000001</v>
      </c>
      <c r="O64" s="80">
        <v>119417.17693999999</v>
      </c>
      <c r="P64" s="92"/>
    </row>
    <row r="65" spans="1:16" s="93" customFormat="1" ht="16.5" customHeight="1">
      <c r="A65" s="89" t="s">
        <v>45</v>
      </c>
      <c r="B65" s="90" t="s">
        <v>4</v>
      </c>
      <c r="C65" s="91"/>
      <c r="D65" s="80">
        <f>D34</f>
        <v>73741.18426000001</v>
      </c>
      <c r="E65" s="95"/>
      <c r="F65" s="80">
        <f>F34</f>
        <v>6333.32347</v>
      </c>
      <c r="G65" s="95"/>
      <c r="H65" s="80">
        <f t="shared" si="2"/>
        <v>6333.32347</v>
      </c>
      <c r="I65" s="80">
        <f t="shared" si="3"/>
        <v>67407.86079</v>
      </c>
      <c r="J65" s="80">
        <v>64180.78033</v>
      </c>
      <c r="K65" s="80"/>
      <c r="L65" s="80">
        <v>7504.568190000001</v>
      </c>
      <c r="M65" s="80"/>
      <c r="N65" s="80">
        <v>7504.568190000001</v>
      </c>
      <c r="O65" s="80">
        <v>56676.21214</v>
      </c>
      <c r="P65" s="92"/>
    </row>
    <row r="66" spans="1:16" s="93" customFormat="1" ht="12" customHeight="1">
      <c r="A66" s="89" t="s">
        <v>46</v>
      </c>
      <c r="B66" s="90" t="s">
        <v>4</v>
      </c>
      <c r="C66" s="91"/>
      <c r="D66" s="95"/>
      <c r="E66" s="95"/>
      <c r="F66" s="80"/>
      <c r="G66" s="95"/>
      <c r="H66" s="80">
        <f t="shared" si="2"/>
        <v>0</v>
      </c>
      <c r="I66" s="80">
        <f t="shared" si="3"/>
        <v>0</v>
      </c>
      <c r="J66" s="80"/>
      <c r="K66" s="80"/>
      <c r="L66" s="80"/>
      <c r="M66" s="80"/>
      <c r="N66" s="80">
        <v>0</v>
      </c>
      <c r="O66" s="80">
        <v>0</v>
      </c>
      <c r="P66" s="117"/>
    </row>
    <row r="67" spans="1:16" s="93" customFormat="1" ht="24.75" customHeight="1">
      <c r="A67" s="89" t="s">
        <v>107</v>
      </c>
      <c r="B67" s="90" t="s">
        <v>4</v>
      </c>
      <c r="C67" s="91" t="s">
        <v>40</v>
      </c>
      <c r="D67" s="95"/>
      <c r="E67" s="95"/>
      <c r="F67" s="80"/>
      <c r="G67" s="95"/>
      <c r="H67" s="80">
        <f t="shared" si="2"/>
        <v>0</v>
      </c>
      <c r="I67" s="80">
        <f t="shared" si="3"/>
        <v>0</v>
      </c>
      <c r="J67" s="80"/>
      <c r="K67" s="80"/>
      <c r="L67" s="80"/>
      <c r="M67" s="80"/>
      <c r="N67" s="80">
        <v>0</v>
      </c>
      <c r="O67" s="80">
        <v>0</v>
      </c>
      <c r="P67" s="117"/>
    </row>
    <row r="68" s="118" customFormat="1" ht="3" customHeight="1"/>
    <row r="69" spans="1:13" s="120" customFormat="1" ht="14.25" customHeight="1">
      <c r="A69" s="119" t="s">
        <v>122</v>
      </c>
      <c r="D69" s="121"/>
      <c r="E69" s="122"/>
      <c r="F69" s="121"/>
      <c r="G69" s="121"/>
      <c r="J69" s="121"/>
      <c r="L69" s="121"/>
      <c r="M69" s="121"/>
    </row>
    <row r="70" s="98" customFormat="1" ht="7.5" customHeight="1">
      <c r="A70" s="123" t="s">
        <v>123</v>
      </c>
    </row>
    <row r="71" spans="1:7" s="98" customFormat="1" ht="7.5" customHeight="1">
      <c r="A71" s="123" t="s">
        <v>124</v>
      </c>
      <c r="D71" s="103"/>
      <c r="E71" s="103"/>
      <c r="F71" s="97"/>
      <c r="G71" s="97"/>
    </row>
    <row r="72" s="120" customFormat="1" ht="8.25" customHeight="1">
      <c r="A72" s="119" t="s">
        <v>125</v>
      </c>
    </row>
    <row r="73" spans="1:6" s="120" customFormat="1" ht="9" customHeight="1">
      <c r="A73" s="124"/>
      <c r="D73" s="125"/>
      <c r="E73" s="125"/>
      <c r="F73" s="125"/>
    </row>
    <row r="74" spans="1:16" s="126" customFormat="1" ht="7.5" customHeight="1">
      <c r="A74" s="151" t="s">
        <v>50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</row>
    <row r="75" spans="1:16" s="127" customFormat="1" ht="9" customHeight="1">
      <c r="A75" s="152" t="s">
        <v>0</v>
      </c>
      <c r="B75" s="152" t="s">
        <v>1</v>
      </c>
      <c r="C75" s="152" t="s">
        <v>2</v>
      </c>
      <c r="D75" s="152" t="s">
        <v>113</v>
      </c>
      <c r="E75" s="152" t="s">
        <v>121</v>
      </c>
      <c r="F75" s="152" t="s">
        <v>117</v>
      </c>
      <c r="G75" s="152"/>
      <c r="H75" s="152"/>
      <c r="I75" s="152"/>
      <c r="J75" s="152" t="s">
        <v>132</v>
      </c>
      <c r="K75" s="152" t="s">
        <v>120</v>
      </c>
      <c r="L75" s="152" t="s">
        <v>118</v>
      </c>
      <c r="M75" s="152"/>
      <c r="N75" s="152"/>
      <c r="O75" s="152"/>
      <c r="P75" s="152" t="s">
        <v>106</v>
      </c>
    </row>
    <row r="76" spans="1:16" s="127" customFormat="1" ht="77.25" customHeight="1">
      <c r="A76" s="152"/>
      <c r="B76" s="152"/>
      <c r="C76" s="152"/>
      <c r="D76" s="152"/>
      <c r="E76" s="152"/>
      <c r="F76" s="128" t="s">
        <v>133</v>
      </c>
      <c r="G76" s="128" t="s">
        <v>131</v>
      </c>
      <c r="H76" s="128" t="s">
        <v>134</v>
      </c>
      <c r="I76" s="128" t="s">
        <v>135</v>
      </c>
      <c r="J76" s="152"/>
      <c r="K76" s="152"/>
      <c r="L76" s="128" t="s">
        <v>133</v>
      </c>
      <c r="M76" s="128" t="s">
        <v>131</v>
      </c>
      <c r="N76" s="128" t="s">
        <v>136</v>
      </c>
      <c r="O76" s="128" t="s">
        <v>135</v>
      </c>
      <c r="P76" s="152"/>
    </row>
    <row r="77" spans="1:16" s="131" customFormat="1" ht="18.75" customHeight="1">
      <c r="A77" s="129">
        <v>1</v>
      </c>
      <c r="B77" s="129">
        <v>2</v>
      </c>
      <c r="C77" s="129">
        <v>3</v>
      </c>
      <c r="D77" s="129">
        <v>4</v>
      </c>
      <c r="E77" s="129">
        <v>5</v>
      </c>
      <c r="F77" s="129">
        <v>6</v>
      </c>
      <c r="G77" s="129">
        <v>7</v>
      </c>
      <c r="H77" s="130" t="s">
        <v>112</v>
      </c>
      <c r="I77" s="129">
        <v>9</v>
      </c>
      <c r="J77" s="129">
        <v>10</v>
      </c>
      <c r="K77" s="129">
        <v>11</v>
      </c>
      <c r="L77" s="129">
        <v>12</v>
      </c>
      <c r="M77" s="129">
        <v>13</v>
      </c>
      <c r="N77" s="130" t="s">
        <v>67</v>
      </c>
      <c r="O77" s="129">
        <v>15</v>
      </c>
      <c r="P77" s="129">
        <v>16</v>
      </c>
    </row>
    <row r="78" spans="1:16" s="93" customFormat="1" ht="11.25" customHeight="1">
      <c r="A78" s="108" t="s">
        <v>54</v>
      </c>
      <c r="B78" s="90" t="s">
        <v>4</v>
      </c>
      <c r="C78" s="91" t="s">
        <v>43</v>
      </c>
      <c r="D78" s="96">
        <v>447995.48676999996</v>
      </c>
      <c r="E78" s="90"/>
      <c r="F78" s="90" t="s">
        <v>49</v>
      </c>
      <c r="G78" s="90" t="s">
        <v>49</v>
      </c>
      <c r="H78" s="90" t="s">
        <v>49</v>
      </c>
      <c r="I78" s="90" t="s">
        <v>49</v>
      </c>
      <c r="J78" s="96">
        <v>449775.54737</v>
      </c>
      <c r="K78" s="90"/>
      <c r="L78" s="90" t="s">
        <v>49</v>
      </c>
      <c r="M78" s="90" t="s">
        <v>49</v>
      </c>
      <c r="N78" s="90" t="s">
        <v>49</v>
      </c>
      <c r="O78" s="90" t="s">
        <v>49</v>
      </c>
      <c r="P78" s="90"/>
    </row>
    <row r="79" spans="1:16" s="93" customFormat="1" ht="16.5">
      <c r="A79" s="89" t="s">
        <v>55</v>
      </c>
      <c r="B79" s="90" t="s">
        <v>4</v>
      </c>
      <c r="C79" s="91" t="s">
        <v>19</v>
      </c>
      <c r="D79" s="90" t="s">
        <v>49</v>
      </c>
      <c r="E79" s="90" t="s">
        <v>49</v>
      </c>
      <c r="F79" s="96">
        <v>54151.013830000025</v>
      </c>
      <c r="G79" s="96"/>
      <c r="H79" s="90" t="s">
        <v>49</v>
      </c>
      <c r="I79" s="90" t="s">
        <v>49</v>
      </c>
      <c r="J79" s="90" t="s">
        <v>49</v>
      </c>
      <c r="K79" s="90" t="s">
        <v>49</v>
      </c>
      <c r="L79" s="96">
        <v>60130.64720000024</v>
      </c>
      <c r="M79" s="132"/>
      <c r="N79" s="90" t="s">
        <v>49</v>
      </c>
      <c r="O79" s="90" t="s">
        <v>49</v>
      </c>
      <c r="P79" s="90"/>
    </row>
    <row r="80" spans="1:16" s="93" customFormat="1" ht="36" customHeight="1">
      <c r="A80" s="108" t="s">
        <v>109</v>
      </c>
      <c r="B80" s="90" t="s">
        <v>4</v>
      </c>
      <c r="C80" s="91" t="s">
        <v>47</v>
      </c>
      <c r="D80" s="90" t="s">
        <v>49</v>
      </c>
      <c r="E80" s="90" t="s">
        <v>49</v>
      </c>
      <c r="F80" s="90"/>
      <c r="G80" s="90"/>
      <c r="H80" s="90" t="s">
        <v>49</v>
      </c>
      <c r="I80" s="90" t="s">
        <v>49</v>
      </c>
      <c r="J80" s="90" t="s">
        <v>49</v>
      </c>
      <c r="K80" s="90" t="s">
        <v>49</v>
      </c>
      <c r="L80" s="90"/>
      <c r="M80" s="90"/>
      <c r="N80" s="90" t="s">
        <v>49</v>
      </c>
      <c r="O80" s="90" t="s">
        <v>49</v>
      </c>
      <c r="P80" s="90"/>
    </row>
    <row r="81" spans="1:16" s="93" customFormat="1" ht="35.25" customHeight="1">
      <c r="A81" s="108" t="s">
        <v>110</v>
      </c>
      <c r="B81" s="90" t="s">
        <v>4</v>
      </c>
      <c r="C81" s="91" t="s">
        <v>48</v>
      </c>
      <c r="D81" s="90" t="s">
        <v>49</v>
      </c>
      <c r="E81" s="90" t="s">
        <v>49</v>
      </c>
      <c r="F81" s="90"/>
      <c r="G81" s="90"/>
      <c r="H81" s="90" t="s">
        <v>49</v>
      </c>
      <c r="I81" s="90" t="s">
        <v>49</v>
      </c>
      <c r="J81" s="90" t="s">
        <v>49</v>
      </c>
      <c r="K81" s="90" t="s">
        <v>49</v>
      </c>
      <c r="L81" s="90"/>
      <c r="M81" s="90"/>
      <c r="N81" s="90" t="s">
        <v>49</v>
      </c>
      <c r="O81" s="90" t="s">
        <v>49</v>
      </c>
      <c r="P81" s="90"/>
    </row>
    <row r="82" spans="1:16" s="93" customFormat="1" ht="9.75" customHeight="1">
      <c r="A82" s="108" t="s">
        <v>56</v>
      </c>
      <c r="B82" s="90" t="s">
        <v>4</v>
      </c>
      <c r="C82" s="91" t="s">
        <v>51</v>
      </c>
      <c r="D82" s="96">
        <v>5088887.28225</v>
      </c>
      <c r="E82" s="90"/>
      <c r="F82" s="90" t="s">
        <v>49</v>
      </c>
      <c r="G82" s="90" t="s">
        <v>49</v>
      </c>
      <c r="H82" s="96">
        <v>975570.7610900002</v>
      </c>
      <c r="I82" s="133">
        <f>D82-H82</f>
        <v>4113316.52116</v>
      </c>
      <c r="J82" s="134">
        <v>5728546.616939999</v>
      </c>
      <c r="K82" s="90"/>
      <c r="L82" s="90" t="s">
        <v>49</v>
      </c>
      <c r="M82" s="90" t="s">
        <v>49</v>
      </c>
      <c r="N82" s="96">
        <v>1063950.0272300001</v>
      </c>
      <c r="O82" s="133">
        <f>J82-N82</f>
        <v>4664596.589709999</v>
      </c>
      <c r="P82" s="90"/>
    </row>
    <row r="83" spans="1:16" s="93" customFormat="1" ht="9.75" customHeight="1">
      <c r="A83" s="108" t="s">
        <v>111</v>
      </c>
      <c r="B83" s="90" t="s">
        <v>4</v>
      </c>
      <c r="C83" s="91" t="s">
        <v>52</v>
      </c>
      <c r="D83" s="90"/>
      <c r="E83" s="90"/>
      <c r="F83" s="90" t="s">
        <v>49</v>
      </c>
      <c r="G83" s="90" t="s">
        <v>49</v>
      </c>
      <c r="H83" s="90"/>
      <c r="I83" s="90"/>
      <c r="J83" s="90"/>
      <c r="K83" s="90"/>
      <c r="L83" s="90" t="s">
        <v>49</v>
      </c>
      <c r="M83" s="90" t="s">
        <v>49</v>
      </c>
      <c r="N83" s="90"/>
      <c r="O83" s="90"/>
      <c r="P83" s="90"/>
    </row>
    <row r="84" spans="1:16" s="93" customFormat="1" ht="10.5" customHeight="1">
      <c r="A84" s="108" t="s">
        <v>57</v>
      </c>
      <c r="B84" s="90" t="s">
        <v>4</v>
      </c>
      <c r="C84" s="91" t="s">
        <v>53</v>
      </c>
      <c r="D84" s="90"/>
      <c r="E84" s="90"/>
      <c r="F84" s="90" t="s">
        <v>49</v>
      </c>
      <c r="G84" s="90" t="s">
        <v>49</v>
      </c>
      <c r="H84" s="90"/>
      <c r="I84" s="90"/>
      <c r="J84" s="90"/>
      <c r="K84" s="90"/>
      <c r="L84" s="90" t="s">
        <v>49</v>
      </c>
      <c r="M84" s="90" t="s">
        <v>49</v>
      </c>
      <c r="N84" s="90"/>
      <c r="O84" s="90"/>
      <c r="P84" s="90"/>
    </row>
    <row r="85" ht="3" customHeight="1"/>
    <row r="86" s="8" customFormat="1" ht="8.25" customHeight="1">
      <c r="A86" s="15" t="s">
        <v>122</v>
      </c>
    </row>
    <row r="87" s="2" customFormat="1" ht="7.5" customHeight="1">
      <c r="A87" s="14" t="s">
        <v>123</v>
      </c>
    </row>
    <row r="88" s="2" customFormat="1" ht="7.5" customHeight="1">
      <c r="A88" s="14" t="s">
        <v>124</v>
      </c>
    </row>
    <row r="89" s="2" customFormat="1" ht="8.25"/>
    <row r="90" spans="1:16" s="4" customFormat="1" ht="13.5" customHeight="1">
      <c r="A90" s="4" t="s">
        <v>140</v>
      </c>
      <c r="L90" s="137"/>
      <c r="M90" s="137"/>
      <c r="N90" s="137"/>
      <c r="P90" s="43" t="s">
        <v>141</v>
      </c>
    </row>
    <row r="91" spans="12:16" s="2" customFormat="1" ht="7.5" customHeight="1">
      <c r="L91" s="138" t="s">
        <v>58</v>
      </c>
      <c r="M91" s="138"/>
      <c r="N91" s="138"/>
      <c r="P91" s="44"/>
    </row>
    <row r="92" spans="1:16" s="4" customFormat="1" ht="9" customHeight="1">
      <c r="A92" s="4" t="s">
        <v>139</v>
      </c>
      <c r="L92" s="137"/>
      <c r="M92" s="137"/>
      <c r="N92" s="137"/>
      <c r="P92" s="43" t="s">
        <v>142</v>
      </c>
    </row>
    <row r="93" spans="12:16" s="2" customFormat="1" ht="8.25" customHeight="1">
      <c r="L93" s="138" t="s">
        <v>58</v>
      </c>
      <c r="M93" s="138"/>
      <c r="N93" s="138"/>
      <c r="P93" s="19"/>
    </row>
    <row r="94" ht="3" customHeight="1"/>
    <row r="96" spans="10:16" ht="12.75">
      <c r="J96" s="56"/>
      <c r="K96" s="56"/>
      <c r="L96" s="56"/>
      <c r="M96" s="56"/>
      <c r="N96" s="56"/>
      <c r="O96" s="56"/>
      <c r="P96" s="56"/>
    </row>
  </sheetData>
  <sheetProtection/>
  <mergeCells count="32">
    <mergeCell ref="L75:O75"/>
    <mergeCell ref="P75:P76"/>
    <mergeCell ref="L90:N90"/>
    <mergeCell ref="L91:N91"/>
    <mergeCell ref="L92:N92"/>
    <mergeCell ref="L93:N93"/>
    <mergeCell ref="P18:P19"/>
    <mergeCell ref="A74:P74"/>
    <mergeCell ref="A75:A76"/>
    <mergeCell ref="B75:B76"/>
    <mergeCell ref="C75:C76"/>
    <mergeCell ref="D75:D76"/>
    <mergeCell ref="E75:E76"/>
    <mergeCell ref="F75:I75"/>
    <mergeCell ref="J75:J76"/>
    <mergeCell ref="K75:K76"/>
    <mergeCell ref="L15:P15"/>
    <mergeCell ref="A18:A19"/>
    <mergeCell ref="B18:B19"/>
    <mergeCell ref="C18:C19"/>
    <mergeCell ref="D18:D19"/>
    <mergeCell ref="E18:E19"/>
    <mergeCell ref="F18:I18"/>
    <mergeCell ref="J18:J19"/>
    <mergeCell ref="K18:K19"/>
    <mergeCell ref="L18:O18"/>
    <mergeCell ref="A3:P3"/>
    <mergeCell ref="A4:P4"/>
    <mergeCell ref="L11:P11"/>
    <mergeCell ref="L12:P12"/>
    <mergeCell ref="L13:P13"/>
    <mergeCell ref="L14:P14"/>
  </mergeCells>
  <printOptions/>
  <pageMargins left="0.15748031496062992" right="0.15748031496062992" top="0.15748031496062992" bottom="0.15748031496062992" header="0.1968503937007874" footer="0.1968503937007874"/>
  <pageSetup fitToHeight="2" fitToWidth="1"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a.smakula</cp:lastModifiedBy>
  <cp:lastPrinted>2021-05-04T07:55:41Z</cp:lastPrinted>
  <dcterms:created xsi:type="dcterms:W3CDTF">2008-10-01T13:21:49Z</dcterms:created>
  <dcterms:modified xsi:type="dcterms:W3CDTF">2024-03-29T04:27:27Z</dcterms:modified>
  <cp:category/>
  <cp:version/>
  <cp:contentType/>
  <cp:contentStatus/>
</cp:coreProperties>
</file>